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R:\_WK 2025\"/>
    </mc:Choice>
  </mc:AlternateContent>
  <xr:revisionPtr revIDLastSave="0" documentId="13_ncr:1_{02F90F92-0569-48B4-8EBF-1F99E63EE4ED}" xr6:coauthVersionLast="36" xr6:coauthVersionMax="36" xr10:uidLastSave="{00000000-0000-0000-0000-000000000000}"/>
  <bookViews>
    <workbookView xWindow="-108" yWindow="-108" windowWidth="23256" windowHeight="13176" activeTab="2" xr2:uid="{00000000-000D-0000-FFFF-FFFF00000000}"/>
  </bookViews>
  <sheets>
    <sheet name="Sprawozdanie. Część I i II " sheetId="5" r:id="rId1"/>
    <sheet name="Sprawozdanie. Część III" sheetId="7" r:id="rId2"/>
    <sheet name="Sprawozdanie. Część IV i V" sheetId="3" r:id="rId3"/>
  </sheets>
  <definedNames>
    <definedName name="Category_I_Grant">'Sprawozdanie. Część III'!$D$8</definedName>
    <definedName name="Category_II_Grant">'Sprawozdanie. Część III'!$D$9</definedName>
    <definedName name="Category_III_Grant">'Sprawozdanie. Część III'!$D$10</definedName>
    <definedName name="Category_IV_Grant">'Sprawozdanie. Część III'!$D$11</definedName>
    <definedName name="Category_IX_Grant">'Sprawozdanie. Część III'!$D$16</definedName>
    <definedName name="Category_V_Grant">'Sprawozdanie. Część III'!$D$12</definedName>
    <definedName name="Category_VI_Grant">'Sprawozdanie. Część III'!$D$13</definedName>
    <definedName name="Category_VII_Grant">'Sprawozdanie. Część III'!$D$14</definedName>
    <definedName name="Category_VIII_Grant">'Sprawozdanie. Część III'!$D$15</definedName>
    <definedName name="Category_X_Grant">'Sprawozdanie. Część III'!$D$17</definedName>
    <definedName name="Category_XI_Grant">'Sprawozdanie. Część III'!$D$18</definedName>
    <definedName name="Category_XII_Grant">'Sprawozdanie. Część III'!$D$19</definedName>
    <definedName name="Category_XIII_Grant">'Sprawozdanie. Część III'!$D$20</definedName>
    <definedName name="Category_XIV_Grant">'Sprawozdanie. Część III'!$D$21</definedName>
    <definedName name="Category_XV_Grant">'Sprawozdanie. Część III'!$D$22</definedName>
    <definedName name="_xlnm.Print_Area" localSheetId="0">'Sprawozdanie. Część I i II '!$A$1:$B$23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3" i="7" l="1"/>
  <c r="K164" i="7"/>
  <c r="K154" i="7"/>
  <c r="K155" i="7"/>
  <c r="K146" i="7"/>
  <c r="K145" i="7"/>
  <c r="K137" i="7"/>
  <c r="K136" i="7"/>
  <c r="K128" i="7"/>
  <c r="K127" i="7"/>
  <c r="K119" i="7"/>
  <c r="K118" i="7"/>
  <c r="K110" i="7"/>
  <c r="K109" i="7"/>
  <c r="K101" i="7"/>
  <c r="K100" i="7"/>
  <c r="K92" i="7"/>
  <c r="K91" i="7"/>
  <c r="K83" i="7"/>
  <c r="K82" i="7"/>
  <c r="K74" i="7"/>
  <c r="K73" i="7"/>
  <c r="K65" i="7"/>
  <c r="K64" i="7"/>
  <c r="K55" i="7"/>
  <c r="K56" i="7"/>
  <c r="K47" i="7"/>
  <c r="K46" i="7"/>
  <c r="K38" i="7"/>
  <c r="K37" i="7"/>
  <c r="A38" i="7"/>
  <c r="I38" i="7"/>
  <c r="A47" i="7"/>
  <c r="I47" i="7"/>
  <c r="I56" i="7"/>
  <c r="I55" i="7"/>
  <c r="A56" i="7"/>
  <c r="A65" i="7"/>
  <c r="I65" i="7"/>
  <c r="I74" i="7"/>
  <c r="A74" i="7"/>
  <c r="A83" i="7"/>
  <c r="I83" i="7"/>
  <c r="A92" i="7"/>
  <c r="I92" i="7"/>
  <c r="J165" i="7"/>
  <c r="I22" i="7" s="1"/>
  <c r="H165" i="7"/>
  <c r="G22" i="7" s="1"/>
  <c r="G165" i="7"/>
  <c r="F22" i="7" s="1"/>
  <c r="I164" i="7"/>
  <c r="A164" i="7"/>
  <c r="I163" i="7"/>
  <c r="A163" i="7"/>
  <c r="J156" i="7"/>
  <c r="I21" i="7" s="1"/>
  <c r="H156" i="7"/>
  <c r="G21" i="7" s="1"/>
  <c r="G156" i="7"/>
  <c r="F21" i="7" s="1"/>
  <c r="I155" i="7"/>
  <c r="A155" i="7"/>
  <c r="I154" i="7"/>
  <c r="A154" i="7"/>
  <c r="J147" i="7"/>
  <c r="I20" i="7" s="1"/>
  <c r="H147" i="7"/>
  <c r="G20" i="7" s="1"/>
  <c r="G147" i="7"/>
  <c r="F20" i="7" s="1"/>
  <c r="I146" i="7"/>
  <c r="A146" i="7"/>
  <c r="I145" i="7"/>
  <c r="A145" i="7"/>
  <c r="J138" i="7"/>
  <c r="I19" i="7" s="1"/>
  <c r="H138" i="7"/>
  <c r="G19" i="7" s="1"/>
  <c r="G138" i="7"/>
  <c r="F19" i="7" s="1"/>
  <c r="I137" i="7"/>
  <c r="A137" i="7"/>
  <c r="I136" i="7"/>
  <c r="A136" i="7"/>
  <c r="J129" i="7"/>
  <c r="I18" i="7" s="1"/>
  <c r="H129" i="7"/>
  <c r="G18" i="7" s="1"/>
  <c r="G129" i="7"/>
  <c r="F18" i="7" s="1"/>
  <c r="I128" i="7"/>
  <c r="A128" i="7"/>
  <c r="I127" i="7"/>
  <c r="A127" i="7"/>
  <c r="I119" i="7"/>
  <c r="I101" i="7"/>
  <c r="A101" i="7"/>
  <c r="I110" i="7"/>
  <c r="I46" i="7"/>
  <c r="A22" i="7"/>
  <c r="J120" i="7"/>
  <c r="I17" i="7" s="1"/>
  <c r="H120" i="7"/>
  <c r="G17" i="7" s="1"/>
  <c r="G120" i="7"/>
  <c r="F17" i="7" s="1"/>
  <c r="A119" i="7"/>
  <c r="I118" i="7"/>
  <c r="A118" i="7"/>
  <c r="J111" i="7"/>
  <c r="I16" i="7" s="1"/>
  <c r="H111" i="7"/>
  <c r="G16" i="7" s="1"/>
  <c r="G111" i="7"/>
  <c r="F16" i="7" s="1"/>
  <c r="A110" i="7"/>
  <c r="I109" i="7"/>
  <c r="A109" i="7"/>
  <c r="J102" i="7"/>
  <c r="I15" i="7" s="1"/>
  <c r="H102" i="7"/>
  <c r="G15" i="7" s="1"/>
  <c r="G102" i="7"/>
  <c r="F15" i="7" s="1"/>
  <c r="I100" i="7"/>
  <c r="A100" i="7"/>
  <c r="J93" i="7"/>
  <c r="I14" i="7" s="1"/>
  <c r="H93" i="7"/>
  <c r="G14" i="7" s="1"/>
  <c r="G93" i="7"/>
  <c r="F14" i="7" s="1"/>
  <c r="I91" i="7"/>
  <c r="A91" i="7"/>
  <c r="J84" i="7"/>
  <c r="I13" i="7" s="1"/>
  <c r="H84" i="7"/>
  <c r="G13" i="7" s="1"/>
  <c r="G84" i="7"/>
  <c r="F13" i="7" s="1"/>
  <c r="I82" i="7"/>
  <c r="A82" i="7"/>
  <c r="I64" i="7"/>
  <c r="I73" i="7"/>
  <c r="J75" i="7"/>
  <c r="I12" i="7" s="1"/>
  <c r="H75" i="7"/>
  <c r="G12" i="7" s="1"/>
  <c r="G75" i="7"/>
  <c r="F12" i="7" s="1"/>
  <c r="A73" i="7"/>
  <c r="A15" i="7"/>
  <c r="A16" i="7"/>
  <c r="A17" i="7"/>
  <c r="A18" i="7"/>
  <c r="A14" i="7"/>
  <c r="A13" i="7"/>
  <c r="A19" i="7"/>
  <c r="A20" i="7"/>
  <c r="A12" i="7"/>
  <c r="A21" i="7"/>
  <c r="J66" i="7"/>
  <c r="I11" i="7" s="1"/>
  <c r="H66" i="7"/>
  <c r="G11" i="7" s="1"/>
  <c r="G66" i="7"/>
  <c r="F11" i="7" s="1"/>
  <c r="A64" i="7"/>
  <c r="H57" i="7"/>
  <c r="G10" i="7" s="1"/>
  <c r="G57" i="7"/>
  <c r="F10" i="7" s="1"/>
  <c r="A55" i="7"/>
  <c r="J48" i="7"/>
  <c r="I9" i="7" s="1"/>
  <c r="H48" i="7"/>
  <c r="G9" i="7" s="1"/>
  <c r="G48" i="7"/>
  <c r="F9" i="7" s="1"/>
  <c r="A46" i="7"/>
  <c r="A37" i="7"/>
  <c r="A9" i="7"/>
  <c r="A10" i="7"/>
  <c r="A11" i="7"/>
  <c r="A8" i="7"/>
  <c r="J39" i="7"/>
  <c r="I8" i="7" s="1"/>
  <c r="H39" i="7"/>
  <c r="G8" i="7" s="1"/>
  <c r="G39" i="7"/>
  <c r="F8" i="7" s="1"/>
  <c r="I37" i="7"/>
  <c r="E23" i="7"/>
  <c r="D23" i="7"/>
  <c r="F23" i="7" l="1"/>
  <c r="I57" i="7"/>
  <c r="H10" i="7" s="1"/>
  <c r="K57" i="7"/>
  <c r="J10" i="7" s="1"/>
  <c r="K147" i="7"/>
  <c r="J20" i="7" s="1"/>
  <c r="I156" i="7"/>
  <c r="H21" i="7" s="1"/>
  <c r="I165" i="7"/>
  <c r="H22" i="7" s="1"/>
  <c r="I129" i="7"/>
  <c r="H18" i="7" s="1"/>
  <c r="K129" i="7"/>
  <c r="J18" i="7" s="1"/>
  <c r="I138" i="7"/>
  <c r="H19" i="7" s="1"/>
  <c r="I147" i="7"/>
  <c r="H20" i="7" s="1"/>
  <c r="K138" i="7"/>
  <c r="J19" i="7" s="1"/>
  <c r="K156" i="7"/>
  <c r="J21" i="7" s="1"/>
  <c r="K165" i="7"/>
  <c r="J22" i="7" s="1"/>
  <c r="I111" i="7"/>
  <c r="H16" i="7" s="1"/>
  <c r="I120" i="7"/>
  <c r="H17" i="7" s="1"/>
  <c r="K120" i="7"/>
  <c r="J17" i="7" s="1"/>
  <c r="K111" i="7"/>
  <c r="J16" i="7" s="1"/>
  <c r="I102" i="7"/>
  <c r="H15" i="7" s="1"/>
  <c r="K102" i="7"/>
  <c r="J15" i="7" s="1"/>
  <c r="I75" i="7"/>
  <c r="H12" i="7" s="1"/>
  <c r="I66" i="7"/>
  <c r="H11" i="7" s="1"/>
  <c r="K93" i="7"/>
  <c r="J14" i="7" s="1"/>
  <c r="I93" i="7"/>
  <c r="H14" i="7" s="1"/>
  <c r="I84" i="7"/>
  <c r="H13" i="7" s="1"/>
  <c r="K84" i="7"/>
  <c r="J13" i="7" s="1"/>
  <c r="K75" i="7"/>
  <c r="G23" i="7"/>
  <c r="K66" i="7"/>
  <c r="J11" i="7" s="1"/>
  <c r="J57" i="7"/>
  <c r="I10" i="7" s="1"/>
  <c r="K48" i="7"/>
  <c r="J9" i="7" s="1"/>
  <c r="I48" i="7"/>
  <c r="H9" i="7" s="1"/>
  <c r="K39" i="7"/>
  <c r="J8" i="7" s="1"/>
  <c r="I39" i="7"/>
  <c r="H8" i="7" s="1"/>
  <c r="I23" i="7" l="1"/>
  <c r="J12" i="7"/>
  <c r="H23" i="7"/>
  <c r="J23" i="7" l="1"/>
</calcChain>
</file>

<file path=xl/sharedStrings.xml><?xml version="1.0" encoding="utf-8"?>
<sst xmlns="http://schemas.openxmlformats.org/spreadsheetml/2006/main" count="475" uniqueCount="81">
  <si>
    <t>SPRAWOZDANIE MERYTORYCZNE ORAZ SPRAWOZDANIE FINANSOWE Z WYKORZYSTANIA DOTACJI CELOWEJ NA REALIZACJĘ ZADANIA</t>
  </si>
  <si>
    <t>Tytuł Zadania:</t>
  </si>
  <si>
    <t>Sygnatura:</t>
  </si>
  <si>
    <t>Numer umowy:</t>
  </si>
  <si>
    <t>Numer CRU:</t>
  </si>
  <si>
    <t>CZĘŚĆ I. INFORMACJE OGÓLNE</t>
  </si>
  <si>
    <t>Nazwa i adres Instytucji</t>
  </si>
  <si>
    <t>Osoba odpowiedzialna  za realizację zadania</t>
  </si>
  <si>
    <t xml:space="preserve">    nr telefonu</t>
  </si>
  <si>
    <t xml:space="preserve">   adres e-mail</t>
  </si>
  <si>
    <t>Partnerzy zadania</t>
  </si>
  <si>
    <t xml:space="preserve">CZĘŚĆ II. OPIS WYKONANIA ZADANIA </t>
  </si>
  <si>
    <t xml:space="preserve">1.  Opis zrealizowanego zadania </t>
  </si>
  <si>
    <t>2.  Cele osiągnięte w ramach  zadania</t>
  </si>
  <si>
    <r>
      <rPr>
        <b/>
        <sz val="16"/>
        <color theme="1"/>
        <rFont val="Calibri"/>
        <family val="2"/>
        <charset val="238"/>
      </rPr>
      <t xml:space="preserve">Cele pośrednie:
</t>
    </r>
    <r>
      <rPr>
        <sz val="16"/>
        <color theme="1"/>
        <rFont val="Calibri"/>
        <family val="2"/>
        <charset val="238"/>
      </rPr>
      <t>•  ...,
•  ...,
•  ...,
•  ...,
•  ….</t>
    </r>
  </si>
  <si>
    <t>3. Opis przeprowadzonych działań promocyjnych i informacyjnych</t>
  </si>
  <si>
    <r>
      <rPr>
        <b/>
        <sz val="16"/>
        <color theme="1"/>
        <rFont val="Calibri"/>
        <family val="2"/>
        <charset val="238"/>
      </rPr>
      <t xml:space="preserve">ZADANIE „Nazwa Zadania” promowane w sposób opisany poniżej. </t>
    </r>
    <r>
      <rPr>
        <sz val="16"/>
        <color theme="1"/>
        <rFont val="Calibri"/>
        <family val="2"/>
        <charset val="238"/>
      </rPr>
      <t xml:space="preserve">
</t>
    </r>
    <r>
      <rPr>
        <b/>
        <sz val="16"/>
        <color theme="1"/>
        <rFont val="Calibri"/>
        <family val="2"/>
        <charset val="238"/>
      </rPr>
      <t xml:space="preserve">Promocja online
</t>
    </r>
    <r>
      <rPr>
        <sz val="16"/>
        <color theme="1"/>
        <rFont val="Calibri"/>
        <family val="2"/>
        <charset val="238"/>
      </rPr>
      <t>•  ...,
•  ...,
•  ….</t>
    </r>
  </si>
  <si>
    <r>
      <rPr>
        <b/>
        <sz val="16"/>
        <color theme="1"/>
        <rFont val="Calibri"/>
        <family val="2"/>
        <charset val="238"/>
      </rPr>
      <t>Promocja Offline</t>
    </r>
    <r>
      <rPr>
        <sz val="16"/>
        <color theme="1"/>
        <rFont val="Calibri"/>
        <family val="2"/>
        <charset val="238"/>
      </rPr>
      <t xml:space="preserve">
•  ...,
•  ...,
•  ...,
</t>
    </r>
    <r>
      <rPr>
        <b/>
        <sz val="16"/>
        <color theme="1"/>
        <rFont val="Calibri"/>
        <family val="2"/>
        <charset val="238"/>
      </rPr>
      <t>Sposób promocji zadania</t>
    </r>
    <r>
      <rPr>
        <sz val="16"/>
        <color theme="1"/>
        <rFont val="Calibri"/>
        <family val="2"/>
        <charset val="238"/>
      </rPr>
      <t xml:space="preserve">
…</t>
    </r>
  </si>
  <si>
    <t xml:space="preserve">CZĘŚĆ III.  SPRAWOZDANIE FINANSOWE </t>
  </si>
  <si>
    <t>Rozliczenie ze względu na rodzaj kosztów. Całość zadania wg Umowy / Aneksu (kwoty w zł)</t>
  </si>
  <si>
    <t>Lp.</t>
  </si>
  <si>
    <t>PLAN</t>
  </si>
  <si>
    <t>WYKONANIE</t>
  </si>
  <si>
    <r>
      <rPr>
        <b/>
        <sz val="11"/>
        <color theme="1"/>
        <rFont val="Calibri"/>
        <family val="2"/>
        <charset val="238"/>
        <scheme val="minor"/>
      </rPr>
      <t xml:space="preserve">Nazwa kosztu
</t>
    </r>
    <r>
      <rPr>
        <sz val="9"/>
        <color theme="1"/>
        <rFont val="Calibri"/>
        <family val="2"/>
        <charset val="238"/>
        <scheme val="minor"/>
      </rPr>
      <t>(Informacja podana w tej kolumnie musi się pokrywać z opisem rodzajów kosztów wymienionych we wniosku o dotację celową)</t>
    </r>
  </si>
  <si>
    <r>
      <rPr>
        <b/>
        <sz val="11"/>
        <color theme="1"/>
        <rFont val="Calibri"/>
        <family val="2"/>
        <charset val="238"/>
        <scheme val="minor"/>
      </rPr>
      <t xml:space="preserve">Koszt całkowity
</t>
    </r>
    <r>
      <rPr>
        <sz val="11"/>
        <color theme="1"/>
        <rFont val="Calibri"/>
        <family val="2"/>
        <charset val="238"/>
        <scheme val="minor"/>
      </rPr>
      <t>(wg umowy)</t>
    </r>
  </si>
  <si>
    <r>
      <rPr>
        <b/>
        <sz val="11"/>
        <color theme="1"/>
        <rFont val="Calibri"/>
        <family val="2"/>
        <charset val="238"/>
        <scheme val="minor"/>
      </rPr>
      <t>Kwota dotacji</t>
    </r>
    <r>
      <rPr>
        <sz val="11"/>
        <color theme="1"/>
        <rFont val="Calibri"/>
        <family val="2"/>
        <charset val="238"/>
        <scheme val="minor"/>
      </rPr>
      <t xml:space="preserve">
(wg umowy)</t>
    </r>
  </si>
  <si>
    <r>
      <rPr>
        <b/>
        <sz val="11"/>
        <color theme="1"/>
        <rFont val="Calibri"/>
        <family val="2"/>
        <charset val="238"/>
        <scheme val="minor"/>
      </rPr>
      <t>Środki własne</t>
    </r>
    <r>
      <rPr>
        <sz val="11"/>
        <color theme="1"/>
        <rFont val="Calibri"/>
        <family val="2"/>
        <charset val="238"/>
        <scheme val="minor"/>
      </rPr>
      <t xml:space="preserve">
(inne źródła)</t>
    </r>
  </si>
  <si>
    <t>Zrealizowany koszt całkowity</t>
  </si>
  <si>
    <t>Zrealizowana kwota dotacji</t>
  </si>
  <si>
    <r>
      <rPr>
        <b/>
        <sz val="11"/>
        <color theme="1"/>
        <rFont val="Calibri"/>
        <family val="2"/>
        <charset val="238"/>
        <scheme val="minor"/>
      </rPr>
      <t xml:space="preserve">Zrealizowane środki własne 
</t>
    </r>
    <r>
      <rPr>
        <sz val="11"/>
        <color theme="1"/>
        <rFont val="Calibri"/>
        <family val="2"/>
        <charset val="238"/>
        <scheme val="minor"/>
      </rPr>
      <t>(inne źródła)</t>
    </r>
  </si>
  <si>
    <t>Kwota środków przesuniętych
w [zł]</t>
  </si>
  <si>
    <t>Przesunięcie wydatku                                                   w [ %]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</si>
  <si>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</si>
  <si>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</si>
  <si>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</si>
  <si>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</si>
  <si>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</si>
  <si>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</si>
  <si>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</si>
  <si>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</si>
  <si>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</si>
  <si>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</si>
  <si>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Koszty związane z …</t>
  </si>
  <si>
    <t>Ogółem:</t>
  </si>
  <si>
    <t>Nazwa kosztu</t>
  </si>
  <si>
    <t>Nazwa dokumentu</t>
  </si>
  <si>
    <t>Data wystawienia</t>
  </si>
  <si>
    <t>Data
zapłaty</t>
  </si>
  <si>
    <r>
      <t xml:space="preserve">Nr pozycji kosztorysu
</t>
    </r>
    <r>
      <rPr>
        <sz val="9"/>
        <color theme="1"/>
        <rFont val="Calibri"/>
        <family val="2"/>
        <charset val="238"/>
        <scheme val="minor"/>
      </rPr>
      <t>(wg umowy lub aneksu)</t>
    </r>
  </si>
  <si>
    <t>Kwota
dokumentu</t>
  </si>
  <si>
    <r>
      <rPr>
        <sz val="11"/>
        <rFont val="Calibri"/>
        <family val="2"/>
        <charset val="238"/>
        <scheme val="minor"/>
      </rPr>
      <t xml:space="preserve">w tym: 
</t>
    </r>
    <r>
      <rPr>
        <b/>
        <sz val="11"/>
        <color theme="1"/>
        <rFont val="Calibri"/>
        <family val="2"/>
        <charset val="238"/>
        <scheme val="minor"/>
      </rPr>
      <t>Kwota środków pochodzących z dotacji</t>
    </r>
  </si>
  <si>
    <r>
      <rPr>
        <sz val="11"/>
        <rFont val="Calibri"/>
        <family val="2"/>
        <charset val="238"/>
        <scheme val="minor"/>
      </rPr>
      <t xml:space="preserve">w tym:
</t>
    </r>
    <r>
      <rPr>
        <b/>
        <sz val="11"/>
        <color theme="1"/>
        <rFont val="Calibri"/>
        <family val="2"/>
        <charset val="238"/>
        <scheme val="minor"/>
      </rPr>
      <t>Kwota środków własnych lub z  innych źródeł</t>
    </r>
  </si>
  <si>
    <t>11</t>
  </si>
  <si>
    <t>Faktura …</t>
  </si>
  <si>
    <t>Razem:</t>
  </si>
  <si>
    <t>CZĘŚĆ IV. OŚWIADCZENIA I PODPISY</t>
  </si>
  <si>
    <t>1.       Oświadczam, że przy realizacji umowy:</t>
  </si>
  <si>
    <t xml:space="preserve">uzyskano odsetki bankowe od zgromadzonych na rachunku środków pochodzących z dotacji, wynagrodzenie płatnika </t>
  </si>
  <si>
    <t>przychody lub odsetki bankowe od zgromadzonych na rachunku środków pochodzących z dotacji zostały przeznaczone na sfinansowanie następujących wydatków:</t>
  </si>
  <si>
    <t>uzyskano zwrot z tytułu podatku VAT w kwocie (w zł):</t>
  </si>
  <si>
    <t>2. Oświadczam, że:</t>
  </si>
  <si>
    <t>1)      od daty zawarcia umowy nie zmienił się status prawny wnioskodawcy,</t>
  </si>
  <si>
    <t>2)      podane w niniejszym sprawozdaniu informacje są zgodne z aktualnym stanem prawnym i faktycznym,</t>
  </si>
  <si>
    <t>3)      wszystkie wydatki wymienione w zestawieniu faktur/rachunków zostały faktycznie poniesione,</t>
  </si>
  <si>
    <t>przy zachowaniu  obowiązujących przepisów prawa;</t>
  </si>
  <si>
    <t>4)      w zakresie związanym z gromadzeniem, przetwarzaniem i przekazywaniem danych osobowych zastosowanie miały przepisy  zgodne z ustawą z dnia 10 maja 2018 r. o ochronie danych osobowych.</t>
  </si>
  <si>
    <t>3. Pieczęć i podpis osoby upoważnionej</t>
  </si>
  <si>
    <t>CZĘŚĆ V. WERYFIKACJA I AKCEPTACJA SPRAWOZDANIA</t>
  </si>
  <si>
    <t xml:space="preserve">Sprawozdanie zweryfikował   (imię i nazwisko pracownika): </t>
  </si>
  <si>
    <t>Stanowisko</t>
  </si>
  <si>
    <t>Data</t>
  </si>
  <si>
    <t>Z uwagami/ bez uwag</t>
  </si>
  <si>
    <t>1)                  </t>
  </si>
  <si>
    <t>2)                  </t>
  </si>
  <si>
    <t xml:space="preserve">Akceptacja dysponenta środków </t>
  </si>
  <si>
    <r>
      <t>Załączniki</t>
    </r>
    <r>
      <rPr>
        <sz val="14"/>
        <color theme="1"/>
        <rFont val="Times New Roman"/>
        <family val="1"/>
        <charset val="238"/>
      </rPr>
      <t xml:space="preserve"> –  do sprawozdania należy dołączyć: </t>
    </r>
  </si>
  <si>
    <r>
      <t xml:space="preserve">3)    </t>
    </r>
    <r>
      <rPr>
        <sz val="14"/>
        <color theme="1"/>
        <rFont val="Times New Roman"/>
        <family val="1"/>
        <charset val="238"/>
      </rPr>
      <t xml:space="preserve">materiały dokumentujące działania promocyjne i informacyjne podjęte przy realizacji zadania, np. publikacje, informacje prasowe, zdjęcia, itp. (preferowana wersja elektroniczna).  </t>
    </r>
  </si>
  <si>
    <r>
      <rPr>
        <b/>
        <sz val="16"/>
        <color theme="1"/>
        <rFont val="Calibri"/>
        <family val="2"/>
        <charset val="238"/>
      </rPr>
      <t>Cele bezpośrednie</t>
    </r>
    <r>
      <rPr>
        <sz val="16"/>
        <color theme="1"/>
        <rFont val="Calibri"/>
        <family val="2"/>
        <charset val="238"/>
      </rPr>
      <t>:
•  ...,
•  ...,
•  ...,
•  ...,
•  ….</t>
    </r>
  </si>
  <si>
    <r>
      <rPr>
        <b/>
        <sz val="16"/>
        <color theme="1"/>
        <rFont val="Calibri"/>
        <family val="2"/>
        <charset val="238"/>
      </rPr>
      <t>Promocja w mediach</t>
    </r>
    <r>
      <rPr>
        <sz val="16"/>
        <color theme="1"/>
        <rFont val="Calibri"/>
        <family val="2"/>
        <charset val="238"/>
      </rPr>
      <t xml:space="preserve">
•  ...,
•  ...:
</t>
    </r>
  </si>
  <si>
    <r>
      <t xml:space="preserve">2)    </t>
    </r>
    <r>
      <rPr>
        <sz val="14"/>
        <color theme="1"/>
        <rFont val="Times New Roman"/>
        <family val="1"/>
        <charset val="238"/>
      </rPr>
      <t xml:space="preserve">wykaz umów uzasadniających i potwierdzających wykonanie zadania lub jego części zgodnie z zakresem rzeczowym, wskazanym w kosztorysie wniosku o dotację; </t>
    </r>
  </si>
  <si>
    <r>
      <t>1)    wykaz</t>
    </r>
    <r>
      <rPr>
        <sz val="14"/>
        <color theme="1"/>
        <rFont val="Times New Roman"/>
        <family val="1"/>
        <charset val="238"/>
      </rPr>
      <t xml:space="preserve"> faktur, refaktur, rachunków lub innych dokumentów księgowych o równoważnej wartości, stanowiących podstawę
rozliczenia finansowego i potwierdzenia prawidłowego wydatkowania dotacji.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</si>
</sst>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3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b/>
      <u/>
      <sz val="14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6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18"/>
      <color theme="1"/>
      <name val="Calibri"/>
      <family val="2"/>
      <charset val="238"/>
    </font>
    <font>
      <u/>
      <sz val="14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vertical="center" wrapText="1"/>
    </xf>
    <xf numFmtId="0" fontId="0" fillId="2" borderId="0" xfId="0" applyFill="1"/>
    <xf numFmtId="0" fontId="6" fillId="0" borderId="0" xfId="0" applyFont="1" applyAlignment="1">
      <alignment horizontal="justify" vertical="center"/>
    </xf>
    <xf numFmtId="0" fontId="5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4" fontId="8" fillId="2" borderId="1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5" fillId="3" borderId="19" xfId="0" applyFont="1" applyFill="1" applyBorder="1" applyAlignment="1">
      <alignment vertical="center" wrapText="1"/>
    </xf>
    <xf numFmtId="0" fontId="15" fillId="3" borderId="19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center" vertical="top" wrapText="1"/>
    </xf>
    <xf numFmtId="0" fontId="16" fillId="2" borderId="19" xfId="0" applyFont="1" applyFill="1" applyBorder="1" applyAlignment="1" applyProtection="1">
      <alignment horizontal="center" vertical="center" wrapText="1"/>
      <protection locked="0"/>
    </xf>
    <xf numFmtId="0" fontId="14" fillId="2" borderId="19" xfId="0" applyFont="1" applyFill="1" applyBorder="1" applyAlignment="1" applyProtection="1">
      <alignment horizontal="center" vertical="center" wrapText="1"/>
      <protection locked="0"/>
    </xf>
    <xf numFmtId="0" fontId="17" fillId="0" borderId="19" xfId="1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 applyProtection="1">
      <alignment horizontal="center" vertical="top" wrapText="1"/>
      <protection locked="0"/>
    </xf>
    <xf numFmtId="0" fontId="14" fillId="0" borderId="20" xfId="0" applyFont="1" applyBorder="1" applyAlignment="1" applyProtection="1">
      <alignment vertical="top" wrapText="1"/>
      <protection locked="0"/>
    </xf>
    <xf numFmtId="0" fontId="14" fillId="0" borderId="22" xfId="0" applyFont="1" applyBorder="1" applyAlignment="1" applyProtection="1">
      <alignment vertical="top" wrapText="1"/>
      <protection locked="0"/>
    </xf>
    <xf numFmtId="0" fontId="14" fillId="0" borderId="21" xfId="0" applyFont="1" applyBorder="1" applyAlignment="1" applyProtection="1">
      <alignment vertical="top" wrapText="1"/>
      <protection locked="0"/>
    </xf>
    <xf numFmtId="0" fontId="14" fillId="0" borderId="20" xfId="0" applyFont="1" applyBorder="1" applyAlignment="1" applyProtection="1">
      <alignment vertical="center" wrapText="1"/>
      <protection locked="0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3" fontId="15" fillId="0" borderId="19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4" fontId="0" fillId="0" borderId="0" xfId="0" applyNumberFormat="1"/>
    <xf numFmtId="0" fontId="7" fillId="4" borderId="27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4" fontId="0" fillId="0" borderId="23" xfId="0" applyNumberFormat="1" applyBorder="1" applyAlignment="1">
      <alignment vertical="center"/>
    </xf>
    <xf numFmtId="0" fontId="0" fillId="0" borderId="29" xfId="0" applyBorder="1" applyAlignment="1">
      <alignment vertical="center"/>
    </xf>
    <xf numFmtId="4" fontId="18" fillId="0" borderId="29" xfId="0" applyNumberFormat="1" applyFont="1" applyBorder="1" applyAlignment="1">
      <alignment vertical="center"/>
    </xf>
    <xf numFmtId="0" fontId="18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28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18" fillId="0" borderId="23" xfId="0" applyNumberFormat="1" applyFont="1" applyBorder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quotePrefix="1"/>
    <xf numFmtId="10" fontId="0" fillId="0" borderId="23" xfId="0" applyNumberFormat="1" applyBorder="1" applyAlignment="1">
      <alignment vertical="center"/>
    </xf>
    <xf numFmtId="0" fontId="18" fillId="0" borderId="29" xfId="0" applyFont="1" applyBorder="1" applyAlignment="1">
      <alignment horizontal="right" vertical="center" indent="1"/>
    </xf>
    <xf numFmtId="4" fontId="18" fillId="0" borderId="30" xfId="0" applyNumberFormat="1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10" fontId="18" fillId="0" borderId="30" xfId="0" applyNumberFormat="1" applyFont="1" applyBorder="1" applyAlignment="1">
      <alignment vertical="center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/>
      <protection locked="0"/>
    </xf>
    <xf numFmtId="14" fontId="0" fillId="0" borderId="23" xfId="0" applyNumberFormat="1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vertical="center"/>
      <protection locked="0"/>
    </xf>
    <xf numFmtId="0" fontId="0" fillId="0" borderId="24" xfId="0" applyBorder="1" applyAlignment="1">
      <alignment horizontal="center" vertical="center"/>
    </xf>
    <xf numFmtId="0" fontId="21" fillId="0" borderId="0" xfId="0" applyFont="1"/>
    <xf numFmtId="4" fontId="18" fillId="0" borderId="0" xfId="0" applyNumberFormat="1" applyFont="1" applyAlignment="1">
      <alignment vertical="center"/>
    </xf>
    <xf numFmtId="10" fontId="0" fillId="0" borderId="0" xfId="0" applyNumberFormat="1"/>
    <xf numFmtId="10" fontId="18" fillId="0" borderId="29" xfId="0" applyNumberFormat="1" applyFont="1" applyBorder="1" applyAlignment="1">
      <alignment vertical="center"/>
    </xf>
    <xf numFmtId="10" fontId="18" fillId="0" borderId="0" xfId="0" applyNumberFormat="1" applyFont="1" applyAlignment="1">
      <alignment vertical="center"/>
    </xf>
    <xf numFmtId="4" fontId="0" fillId="5" borderId="23" xfId="0" applyNumberFormat="1" applyFill="1" applyBorder="1" applyAlignment="1">
      <alignment vertical="center"/>
    </xf>
    <xf numFmtId="10" fontId="0" fillId="5" borderId="30" xfId="0" applyNumberFormat="1" applyFill="1" applyBorder="1" applyAlignment="1">
      <alignment vertical="center"/>
    </xf>
    <xf numFmtId="0" fontId="0" fillId="0" borderId="29" xfId="0" applyBorder="1" applyAlignment="1" applyProtection="1">
      <alignment vertical="center" wrapText="1"/>
      <protection locked="0"/>
    </xf>
    <xf numFmtId="14" fontId="0" fillId="0" borderId="29" xfId="0" applyNumberFormat="1" applyBorder="1" applyAlignment="1" applyProtection="1">
      <alignment vertical="center"/>
      <protection locked="0"/>
    </xf>
    <xf numFmtId="4" fontId="0" fillId="5" borderId="29" xfId="0" applyNumberFormat="1" applyFill="1" applyBorder="1" applyAlignment="1">
      <alignment vertical="center"/>
    </xf>
    <xf numFmtId="0" fontId="0" fillId="0" borderId="29" xfId="0" applyBorder="1" applyAlignment="1" applyProtection="1">
      <alignment vertical="center"/>
      <protection locked="0"/>
    </xf>
    <xf numFmtId="0" fontId="15" fillId="4" borderId="19" xfId="0" applyFont="1" applyFill="1" applyBorder="1" applyAlignment="1">
      <alignment vertical="center" wrapText="1"/>
    </xf>
    <xf numFmtId="0" fontId="10" fillId="4" borderId="19" xfId="0" applyFont="1" applyFill="1" applyBorder="1" applyAlignment="1">
      <alignment vertical="center" wrapText="1"/>
    </xf>
    <xf numFmtId="0" fontId="15" fillId="3" borderId="19" xfId="0" applyFont="1" applyFill="1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19" xfId="0" applyBorder="1"/>
    <xf numFmtId="0" fontId="15" fillId="3" borderId="20" xfId="0" applyFont="1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8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/>
    <xf numFmtId="0" fontId="15" fillId="4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/>
    <xf numFmtId="0" fontId="4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 indent="1"/>
    </xf>
    <xf numFmtId="0" fontId="8" fillId="2" borderId="11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10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8" fillId="2" borderId="8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 wrapText="1"/>
    </xf>
    <xf numFmtId="0" fontId="9" fillId="2" borderId="8" xfId="0" applyFont="1" applyFill="1" applyBorder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9" fillId="2" borderId="3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horizontal="justify" vertical="center" wrapText="1"/>
    </xf>
    <xf numFmtId="0" fontId="9" fillId="2" borderId="5" xfId="0" applyFont="1" applyFill="1" applyBorder="1" applyAlignment="1">
      <alignment horizontal="justify" vertical="center" wrapText="1"/>
    </xf>
  </cellXfs>
  <cellStyles count="2">
    <cellStyle name="Hiperłącze" xfId="1" builtinId="8"/>
    <cellStyle name="Normalny" xfId="0" builtinId="0"/>
  </cellStyles>
  <dxfs count="44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numFmt numFmtId="14" formatCode="0.00%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19" formatCode="yyyy/mm/dd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general" vertical="center" textRotation="0" wrapText="0" indent="0" justifyLastLine="0" shrinkToFit="0" readingOrder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numFmt numFmtId="14" formatCode="0.00%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19" formatCode="yyyy/mm/dd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general" vertical="center" textRotation="0" wrapText="0" indent="0" justifyLastLine="0" shrinkToFit="0" readingOrder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numFmt numFmtId="14" formatCode="0.00%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19" formatCode="yyyy/mm/dd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general" vertical="center" textRotation="0" wrapText="0" indent="0" justifyLastLine="0" shrinkToFit="0" readingOrder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numFmt numFmtId="14" formatCode="0.00%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19" formatCode="yyyy/mm/dd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general" vertical="center" textRotation="0" wrapText="0" indent="0" justifyLastLine="0" shrinkToFit="0" readingOrder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numFmt numFmtId="14" formatCode="0.00%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19" formatCode="yyyy/mm/dd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general" vertical="center" textRotation="0" wrapText="0" indent="0" justifyLastLine="0" shrinkToFit="0" readingOrder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numFmt numFmtId="14" formatCode="0.00%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19" formatCode="yyyy/mm/dd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general" vertical="center" textRotation="0" wrapText="0" indent="0" justifyLastLine="0" shrinkToFit="0" readingOrder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numFmt numFmtId="14" formatCode="0.00%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19" formatCode="yyyy/mm/dd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general" vertical="center" textRotation="0" wrapText="0" indent="0" justifyLastLine="0" shrinkToFit="0" readingOrder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/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19" formatCode="yyyy/mm/dd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general" vertical="center" textRotation="0" wrapText="0" indent="0" justifyLastLine="0" shrinkToFit="0" readingOrder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/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19" formatCode="yyyy/mm/dd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general" vertical="center" textRotation="0" wrapText="0" indent="0" justifyLastLine="0" shrinkToFit="0" readingOrder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19" formatCode="yyyy/mm/dd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general" vertical="center" textRotation="0" wrapText="0" indent="0" justifyLastLine="0" shrinkToFit="0" readingOrder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numFmt numFmtId="14" formatCode="0.00%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19" formatCode="yyyy/mm/dd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19" formatCode="yyyy/mm/dd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general" vertical="center" textRotation="0" wrapText="0" indent="0" justifyLastLine="0" shrinkToFit="0" readingOrder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/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19" formatCode="yyyy/mm/dd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19" formatCode="yyyy/mm/dd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general" vertical="center" textRotation="0" wrapText="0" indent="0" justifyLastLine="0" shrinkToFit="0" readingOrder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/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19" formatCode="yyyy/mm/dd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19" formatCode="yyyy/mm/dd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general" vertical="center" textRotation="0" wrapText="0" indent="0" justifyLastLine="0" shrinkToFit="0" readingOrder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/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19" formatCode="yyyy/mm/dd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general" vertical="center" textRotation="0" wrapText="0" indent="0" justifyLastLine="0" shrinkToFit="0" readingOrder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/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19" formatCode="yyyy/mm/dd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19" formatCode="yyyy/mm/dd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general" vertical="center" textRotation="0" wrapText="0" indent="0" justifyLastLine="0" shrinkToFit="0" readingOrder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14" formatCode="0.00%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wrapText="0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general" vertical="center" textRotation="0" wrapText="0" indent="0" justifyLastLine="0" shrinkToFit="0" readingOrder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0" defaultTableStyle="TableStyleMedium2" defaultPivotStyle="PivotStyleLight16"/>
  <colors>
    <mruColors>
      <color rgb="FFFFFFCC"/>
      <color rgb="FFEB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ummaryTable" displayName="SummaryTable" ref="A7:J23" totalsRowCount="1" headerRowDxfId="445" dataDxfId="443" totalsRowDxfId="441" headerRowBorderDxfId="444" tableBorderDxfId="442" totalsRowBorderDxfId="440">
  <tableColumns count="10">
    <tableColumn id="1" xr3:uid="{00000000-0010-0000-0000-000001000000}" name="1" dataDxfId="439" totalsRowDxfId="438">
      <calculatedColumnFormula>ROW()-ROW(SummaryTable[[#Headers],[1]])</calculatedColumnFormula>
    </tableColumn>
    <tableColumn id="2" xr3:uid="{00000000-0010-0000-0000-000002000000}" name="2" dataDxfId="437" totalsRowDxfId="436"/>
    <tableColumn id="3" xr3:uid="{00000000-0010-0000-0000-000003000000}" name="3" totalsRowLabel="Ogółem:" dataDxfId="435" totalsRowDxfId="434"/>
    <tableColumn id="4" xr3:uid="{00000000-0010-0000-0000-000004000000}" name="4" totalsRowFunction="sum" dataDxfId="433" totalsRowDxfId="432"/>
    <tableColumn id="5" xr3:uid="{00000000-0010-0000-0000-000005000000}" name="5" totalsRowFunction="sum" dataDxfId="431" totalsRowDxfId="430"/>
    <tableColumn id="6" xr3:uid="{00000000-0010-0000-0000-000006000000}" name="6" totalsRowFunction="sum" dataDxfId="429" totalsRowDxfId="428"/>
    <tableColumn id="7" xr3:uid="{00000000-0010-0000-0000-000007000000}" name="7" totalsRowFunction="sum" dataDxfId="427" totalsRowDxfId="426">
      <calculatedColumnFormula>Category_I_Table[[#Totals],[8]]</calculatedColumnFormula>
    </tableColumn>
    <tableColumn id="8" xr3:uid="{00000000-0010-0000-0000-000008000000}" name="8" totalsRowFunction="sum" dataDxfId="425" totalsRowDxfId="424">
      <calculatedColumnFormula>Category_I_Table[[#Totals],[9]]</calculatedColumnFormula>
    </tableColumn>
    <tableColumn id="9" xr3:uid="{00000000-0010-0000-0000-000009000000}" name="9" totalsRowFunction="sum" dataDxfId="423" totalsRowDxfId="422"/>
    <tableColumn id="10" xr3:uid="{00000000-0010-0000-0000-00000A000000}" name="10" totalsRowFunction="sum" dataDxfId="421" totalsRowDxfId="420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Category_IX_Table" displayName="Category_IX_Table" ref="A108:K111" totalsRowCount="1" headerRowDxfId="195" dataDxfId="193" totalsRowDxfId="191" headerRowBorderDxfId="194" tableBorderDxfId="192" totalsRowBorderDxfId="190">
  <tableColumns count="11">
    <tableColumn id="1" xr3:uid="{00000000-0010-0000-0900-000001000000}" name="1" dataDxfId="189" totalsRowDxfId="188">
      <calculatedColumnFormula>ROW()-ROW(Category_IX_Table[[#Headers],[1]])</calculatedColumnFormula>
    </tableColumn>
    <tableColumn id="2" xr3:uid="{00000000-0010-0000-0900-000002000000}" name="2" dataDxfId="187" totalsRowDxfId="186"/>
    <tableColumn id="3" xr3:uid="{00000000-0010-0000-0900-000003000000}" name="3" dataDxfId="185" totalsRowDxfId="184"/>
    <tableColumn id="4" xr3:uid="{00000000-0010-0000-0900-000004000000}" name="4" dataDxfId="183" totalsRowDxfId="182"/>
    <tableColumn id="5" xr3:uid="{00000000-0010-0000-0900-000005000000}" name="5" dataDxfId="181" totalsRowDxfId="180"/>
    <tableColumn id="6" xr3:uid="{00000000-0010-0000-0900-000006000000}" name="6" totalsRowLabel="Razem:" dataDxfId="179" totalsRowDxfId="178"/>
    <tableColumn id="7" xr3:uid="{00000000-0010-0000-0900-000007000000}" name="7" totalsRowFunction="sum" dataDxfId="177" totalsRowDxfId="176"/>
    <tableColumn id="8" xr3:uid="{00000000-0010-0000-0900-000008000000}" name="8" totalsRowFunction="sum" dataDxfId="175" totalsRowDxfId="174"/>
    <tableColumn id="9" xr3:uid="{00000000-0010-0000-0900-000009000000}" name="9" totalsRowFunction="sum" dataDxfId="173" totalsRowDxfId="172">
      <calculatedColumnFormula>Category_IX_Table[[#This Row],[7]]-Category_IX_Table[[#This Row],[8]]</calculatedColumnFormula>
    </tableColumn>
    <tableColumn id="10" xr3:uid="{00000000-0010-0000-0900-00000A000000}" name="10" totalsRowFunction="sum" dataDxfId="171" totalsRowDxfId="170"/>
    <tableColumn id="11" xr3:uid="{00000000-0010-0000-0900-00000B000000}" name="11" totalsRowFunction="sum" dataDxfId="169" totalsRowDxfId="168">
      <calculatedColumnFormula>IF(
Category_IX_Table[[#This Row],[6]]="","Wpisz kategorię",
IF(
Category_IX_Table[[#This Row],[6]] &gt; ROWS(SummaryTable[]), "Brak kategorii",
IF(
Category_IX_Grant = 0,
"Dotacja=0",
IF(
Category_IX_Table[[#This Row],[10]]/Category_IX_Grant  = 0, "",
Category_IX_Table[[#This Row],[10]]/Category_IX_Grant))
))</calculatedColumnFormula>
    </tableColumn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Category_X_Table" displayName="Category_X_Table" ref="A117:K120" totalsRowCount="1" headerRowDxfId="167" dataDxfId="165" totalsRowDxfId="163" headerRowBorderDxfId="166" tableBorderDxfId="164" totalsRowBorderDxfId="162">
  <tableColumns count="11">
    <tableColumn id="1" xr3:uid="{00000000-0010-0000-0A00-000001000000}" name="1" dataDxfId="161" totalsRowDxfId="160">
      <calculatedColumnFormula>ROW()-ROW(Category_X_Table[[#Headers],[1]])</calculatedColumnFormula>
    </tableColumn>
    <tableColumn id="2" xr3:uid="{00000000-0010-0000-0A00-000002000000}" name="2" dataDxfId="159" totalsRowDxfId="158"/>
    <tableColumn id="3" xr3:uid="{00000000-0010-0000-0A00-000003000000}" name="3" dataDxfId="157" totalsRowDxfId="156"/>
    <tableColumn id="4" xr3:uid="{00000000-0010-0000-0A00-000004000000}" name="4" dataDxfId="155" totalsRowDxfId="154"/>
    <tableColumn id="5" xr3:uid="{00000000-0010-0000-0A00-000005000000}" name="5" dataDxfId="153" totalsRowDxfId="152"/>
    <tableColumn id="6" xr3:uid="{00000000-0010-0000-0A00-000006000000}" name="6" totalsRowLabel="Razem:" dataDxfId="151" totalsRowDxfId="150"/>
    <tableColumn id="7" xr3:uid="{00000000-0010-0000-0A00-000007000000}" name="7" totalsRowFunction="sum" dataDxfId="149" totalsRowDxfId="148"/>
    <tableColumn id="8" xr3:uid="{00000000-0010-0000-0A00-000008000000}" name="8" totalsRowFunction="sum" dataDxfId="147" totalsRowDxfId="146"/>
    <tableColumn id="9" xr3:uid="{00000000-0010-0000-0A00-000009000000}" name="9" totalsRowFunction="sum" dataDxfId="145" totalsRowDxfId="144">
      <calculatedColumnFormula>Category_X_Table[[#This Row],[7]]-Category_X_Table[[#This Row],[8]]</calculatedColumnFormula>
    </tableColumn>
    <tableColumn id="10" xr3:uid="{00000000-0010-0000-0A00-00000A000000}" name="10" totalsRowFunction="sum" dataDxfId="143" totalsRowDxfId="142"/>
    <tableColumn id="11" xr3:uid="{00000000-0010-0000-0A00-00000B000000}" name="11" totalsRowFunction="sum" dataDxfId="141" totalsRowDxfId="140">
      <calculatedColumnFormula>IF(
Category_X_Table[[#This Row],[6]]="","Wpisz kategorię",
IF(
Category_X_Table[[#This Row],[6]] &gt; ROWS(SummaryTable[]), "Brak kategorii",
IF(
Category_X_Grant = 0,
"Dotacja=0",
IF(
Category_X_Table[[#This Row],[10]]/Category_X_Grant  = 0, "",
Category_X_Table[[#This Row],[10]]/Category_X_Grant))
))</calculatedColumnFormula>
    </tableColumn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Category_XI_Table" displayName="Category_XI_Table" ref="A126:K129" totalsRowCount="1" headerRowDxfId="139" dataDxfId="137" totalsRowDxfId="135" headerRowBorderDxfId="138" tableBorderDxfId="136" totalsRowBorderDxfId="134">
  <tableColumns count="11">
    <tableColumn id="1" xr3:uid="{00000000-0010-0000-0B00-000001000000}" name="1" dataDxfId="133" totalsRowDxfId="132">
      <calculatedColumnFormula>ROW()-ROW(Category_XI_Table[[#Headers],[1]])</calculatedColumnFormula>
    </tableColumn>
    <tableColumn id="2" xr3:uid="{00000000-0010-0000-0B00-000002000000}" name="2" dataDxfId="131" totalsRowDxfId="130"/>
    <tableColumn id="3" xr3:uid="{00000000-0010-0000-0B00-000003000000}" name="3" dataDxfId="129" totalsRowDxfId="128"/>
    <tableColumn id="4" xr3:uid="{00000000-0010-0000-0B00-000004000000}" name="4" dataDxfId="127" totalsRowDxfId="126"/>
    <tableColumn id="5" xr3:uid="{00000000-0010-0000-0B00-000005000000}" name="5" dataDxfId="125" totalsRowDxfId="124"/>
    <tableColumn id="6" xr3:uid="{00000000-0010-0000-0B00-000006000000}" name="6" totalsRowLabel="Razem:" dataDxfId="123" totalsRowDxfId="122"/>
    <tableColumn id="7" xr3:uid="{00000000-0010-0000-0B00-000007000000}" name="7" totalsRowFunction="sum" dataDxfId="121" totalsRowDxfId="120"/>
    <tableColumn id="8" xr3:uid="{00000000-0010-0000-0B00-000008000000}" name="8" totalsRowFunction="sum" dataDxfId="119" totalsRowDxfId="118"/>
    <tableColumn id="9" xr3:uid="{00000000-0010-0000-0B00-000009000000}" name="9" totalsRowFunction="sum" dataDxfId="117" totalsRowDxfId="116">
      <calculatedColumnFormula>Category_XI_Table[[#This Row],[7]]-Category_XI_Table[[#This Row],[8]]</calculatedColumnFormula>
    </tableColumn>
    <tableColumn id="10" xr3:uid="{00000000-0010-0000-0B00-00000A000000}" name="10" totalsRowFunction="sum" dataDxfId="115" totalsRowDxfId="114"/>
    <tableColumn id="11" xr3:uid="{00000000-0010-0000-0B00-00000B000000}" name="11" totalsRowFunction="sum" dataDxfId="113" totalsRowDxfId="112">
      <calculatedColumnFormula>IF(
Category_XI_Table[[#This Row],[6]]="","Wpisz kategorię",
IF(
Category_XI_Table[[#This Row],[6]] &gt; ROWS(SummaryTable[]), "Brak kategorii",
IF(
Category_XI_Grant = 0,
"Dotacja=0",
IF(
Category_XI_Table[[#This Row],[10]]/Category_XI_Grant  = 0, "",
Category_XI_Table[[#This Row],[10]]/Category_XI_Grant))
))</calculatedColumnFormula>
    </tableColumn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Category_XII_Table" displayName="Category_XII_Table" ref="A135:K138" totalsRowCount="1" headerRowDxfId="111" dataDxfId="109" totalsRowDxfId="107" headerRowBorderDxfId="110" tableBorderDxfId="108" totalsRowBorderDxfId="106">
  <tableColumns count="11">
    <tableColumn id="1" xr3:uid="{00000000-0010-0000-0C00-000001000000}" name="1" dataDxfId="105" totalsRowDxfId="104">
      <calculatedColumnFormula>ROW()-ROW(Category_XII_Table[[#Headers],[1]])</calculatedColumnFormula>
    </tableColumn>
    <tableColumn id="2" xr3:uid="{00000000-0010-0000-0C00-000002000000}" name="2" dataDxfId="103" totalsRowDxfId="102"/>
    <tableColumn id="3" xr3:uid="{00000000-0010-0000-0C00-000003000000}" name="3" dataDxfId="101" totalsRowDxfId="100"/>
    <tableColumn id="4" xr3:uid="{00000000-0010-0000-0C00-000004000000}" name="4" dataDxfId="99" totalsRowDxfId="98"/>
    <tableColumn id="5" xr3:uid="{00000000-0010-0000-0C00-000005000000}" name="5" dataDxfId="97" totalsRowDxfId="96"/>
    <tableColumn id="6" xr3:uid="{00000000-0010-0000-0C00-000006000000}" name="6" totalsRowLabel="Razem:" dataDxfId="95" totalsRowDxfId="94"/>
    <tableColumn id="7" xr3:uid="{00000000-0010-0000-0C00-000007000000}" name="7" totalsRowFunction="sum" dataDxfId="93" totalsRowDxfId="92"/>
    <tableColumn id="8" xr3:uid="{00000000-0010-0000-0C00-000008000000}" name="8" totalsRowFunction="sum" dataDxfId="91" totalsRowDxfId="90"/>
    <tableColumn id="9" xr3:uid="{00000000-0010-0000-0C00-000009000000}" name="9" totalsRowFunction="sum" dataDxfId="89" totalsRowDxfId="88">
      <calculatedColumnFormula>Category_XII_Table[[#This Row],[7]]-Category_XII_Table[[#This Row],[8]]</calculatedColumnFormula>
    </tableColumn>
    <tableColumn id="10" xr3:uid="{00000000-0010-0000-0C00-00000A000000}" name="10" totalsRowFunction="sum" dataDxfId="87" totalsRowDxfId="86"/>
    <tableColumn id="11" xr3:uid="{00000000-0010-0000-0C00-00000B000000}" name="11" totalsRowFunction="sum" dataDxfId="85" totalsRowDxfId="84">
      <calculatedColumnFormula>IF(
Category_XII_Table[[#This Row],[6]]="","Wpisz kategorię",
IF(
Category_XII_Table[[#This Row],[6]] &gt; ROWS(SummaryTable[]), "Brak kategorii",
IF(
Category_XII_Grant = 0,
"Dotacja=0",
IF(
Category_XII_Table[[#This Row],[10]]/Category_XII_Grant  = 0, "",
Category_XII_Table[[#This Row],[10]]/Category_XII_Grant))
))</calculatedColumnFormula>
    </tableColumn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Category_XIII_Table" displayName="Category_XIII_Table" ref="A144:K147" totalsRowCount="1" headerRowDxfId="83" dataDxfId="81" totalsRowDxfId="79" headerRowBorderDxfId="82" tableBorderDxfId="80" totalsRowBorderDxfId="78">
  <tableColumns count="11">
    <tableColumn id="1" xr3:uid="{00000000-0010-0000-0D00-000001000000}" name="1" dataDxfId="77" totalsRowDxfId="76">
      <calculatedColumnFormula>ROW()-ROW(Category_XIII_Table[[#Headers],[1]])</calculatedColumnFormula>
    </tableColumn>
    <tableColumn id="2" xr3:uid="{00000000-0010-0000-0D00-000002000000}" name="2" dataDxfId="75" totalsRowDxfId="74"/>
    <tableColumn id="3" xr3:uid="{00000000-0010-0000-0D00-000003000000}" name="3" dataDxfId="73" totalsRowDxfId="72"/>
    <tableColumn id="4" xr3:uid="{00000000-0010-0000-0D00-000004000000}" name="4" dataDxfId="71" totalsRowDxfId="70"/>
    <tableColumn id="5" xr3:uid="{00000000-0010-0000-0D00-000005000000}" name="5" dataDxfId="69" totalsRowDxfId="68"/>
    <tableColumn id="6" xr3:uid="{00000000-0010-0000-0D00-000006000000}" name="6" totalsRowLabel="Razem:" dataDxfId="67" totalsRowDxfId="66"/>
    <tableColumn id="7" xr3:uid="{00000000-0010-0000-0D00-000007000000}" name="7" totalsRowFunction="sum" dataDxfId="65" totalsRowDxfId="64"/>
    <tableColumn id="8" xr3:uid="{00000000-0010-0000-0D00-000008000000}" name="8" totalsRowFunction="sum" dataDxfId="63" totalsRowDxfId="62"/>
    <tableColumn id="9" xr3:uid="{00000000-0010-0000-0D00-000009000000}" name="9" totalsRowFunction="sum" dataDxfId="61" totalsRowDxfId="60">
      <calculatedColumnFormula>Category_XIII_Table[[#This Row],[7]]-Category_XIII_Table[[#This Row],[8]]</calculatedColumnFormula>
    </tableColumn>
    <tableColumn id="10" xr3:uid="{00000000-0010-0000-0D00-00000A000000}" name="10" totalsRowFunction="sum" dataDxfId="59" totalsRowDxfId="58"/>
    <tableColumn id="11" xr3:uid="{00000000-0010-0000-0D00-00000B000000}" name="11" totalsRowFunction="sum" dataDxfId="57" totalsRowDxfId="56">
      <calculatedColumnFormula>IF(
Category_XIII_Table[[#This Row],[6]]="","Wpisz kategorię",
IF(
Category_XIII_Table[[#This Row],[6]] &gt; ROWS(SummaryTable[]), "Brak kategorii",
IF(
Category_XIII_Grant = 0,
"Dotacja=0",
IF(
Category_XIII_Table[[#This Row],[10]]/Category_XIII_Grant  = 0, "",
Category_XIII_Table[[#This Row],[10]]/Category_XIII_Grant))
))</calculatedColumnFormula>
    </tableColumn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Category_XIV_Table" displayName="Category_XIV_Table" ref="A153:K156" totalsRowCount="1" headerRowDxfId="55" dataDxfId="53" totalsRowDxfId="51" headerRowBorderDxfId="54" tableBorderDxfId="52" totalsRowBorderDxfId="50">
  <tableColumns count="11">
    <tableColumn id="1" xr3:uid="{00000000-0010-0000-0E00-000001000000}" name="1" dataDxfId="49" totalsRowDxfId="48">
      <calculatedColumnFormula>ROW()-ROW(Category_XIV_Table[[#Headers],[1]])</calculatedColumnFormula>
    </tableColumn>
    <tableColumn id="2" xr3:uid="{00000000-0010-0000-0E00-000002000000}" name="2" dataDxfId="47" totalsRowDxfId="46"/>
    <tableColumn id="3" xr3:uid="{00000000-0010-0000-0E00-000003000000}" name="3" dataDxfId="45" totalsRowDxfId="44"/>
    <tableColumn id="4" xr3:uid="{00000000-0010-0000-0E00-000004000000}" name="4" dataDxfId="43" totalsRowDxfId="42"/>
    <tableColumn id="5" xr3:uid="{00000000-0010-0000-0E00-000005000000}" name="5" dataDxfId="41" totalsRowDxfId="40"/>
    <tableColumn id="6" xr3:uid="{00000000-0010-0000-0E00-000006000000}" name="6" totalsRowLabel="Razem:" dataDxfId="39" totalsRowDxfId="38"/>
    <tableColumn id="7" xr3:uid="{00000000-0010-0000-0E00-000007000000}" name="7" totalsRowFunction="sum" dataDxfId="37" totalsRowDxfId="36"/>
    <tableColumn id="8" xr3:uid="{00000000-0010-0000-0E00-000008000000}" name="8" totalsRowFunction="sum" dataDxfId="35" totalsRowDxfId="34"/>
    <tableColumn id="9" xr3:uid="{00000000-0010-0000-0E00-000009000000}" name="9" totalsRowFunction="sum" dataDxfId="33" totalsRowDxfId="32">
      <calculatedColumnFormula>Category_XIV_Table[[#This Row],[7]]-Category_XIV_Table[[#This Row],[8]]</calculatedColumnFormula>
    </tableColumn>
    <tableColumn id="10" xr3:uid="{00000000-0010-0000-0E00-00000A000000}" name="10" totalsRowFunction="sum" dataDxfId="31" totalsRowDxfId="30"/>
    <tableColumn id="11" xr3:uid="{00000000-0010-0000-0E00-00000B000000}" name="11" totalsRowFunction="sum" dataDxfId="29" totalsRowDxfId="28">
      <calculatedColumnFormula>IF(
Category_XIV_Table[[#This Row],[6]]="","Wpisz kategorię",
IF(
Category_XIV_Table[[#This Row],[6]] &gt; ROWS(SummaryTable[]), "Brak kategorii",
IF(
Category_XIV_Grant = 0,
"Dotacja=0",
IF(
Category_XIV_Table[[#This Row],[10]]/Category_XIV_Grant  = 0, "",
Category_XIV_Table[[#This Row],[10]]/Category_XIV_Grant))
))</calculatedColumnFormula>
    </tableColumn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Category_XV_Table" displayName="Category_XV_Table" ref="A162:K165" totalsRowCount="1" headerRowDxfId="27" dataDxfId="25" totalsRowDxfId="23" headerRowBorderDxfId="26" tableBorderDxfId="24" totalsRowBorderDxfId="22">
  <tableColumns count="11">
    <tableColumn id="1" xr3:uid="{00000000-0010-0000-0F00-000001000000}" name="1" dataDxfId="21" totalsRowDxfId="20">
      <calculatedColumnFormula>ROW()-ROW(Category_XV_Table[[#Headers],[1]])</calculatedColumnFormula>
    </tableColumn>
    <tableColumn id="2" xr3:uid="{00000000-0010-0000-0F00-000002000000}" name="2" dataDxfId="19" totalsRowDxfId="18"/>
    <tableColumn id="3" xr3:uid="{00000000-0010-0000-0F00-000003000000}" name="3" dataDxfId="17" totalsRowDxfId="16"/>
    <tableColumn id="4" xr3:uid="{00000000-0010-0000-0F00-000004000000}" name="4" dataDxfId="15" totalsRowDxfId="14"/>
    <tableColumn id="5" xr3:uid="{00000000-0010-0000-0F00-000005000000}" name="5" dataDxfId="13" totalsRowDxfId="12"/>
    <tableColumn id="6" xr3:uid="{00000000-0010-0000-0F00-000006000000}" name="6" totalsRowLabel="Razem:" dataDxfId="11" totalsRowDxfId="10"/>
    <tableColumn id="7" xr3:uid="{00000000-0010-0000-0F00-000007000000}" name="7" totalsRowFunction="sum" dataDxfId="9" totalsRowDxfId="8"/>
    <tableColumn id="8" xr3:uid="{00000000-0010-0000-0F00-000008000000}" name="8" totalsRowFunction="sum" dataDxfId="7" totalsRowDxfId="6"/>
    <tableColumn id="9" xr3:uid="{00000000-0010-0000-0F00-000009000000}" name="9" totalsRowFunction="sum" dataDxfId="5" totalsRowDxfId="4">
      <calculatedColumnFormula>Category_XV_Table[[#This Row],[7]]-Category_XV_Table[[#This Row],[8]]</calculatedColumnFormula>
    </tableColumn>
    <tableColumn id="10" xr3:uid="{00000000-0010-0000-0F00-00000A000000}" name="10" totalsRowFunction="sum" dataDxfId="3" totalsRowDxfId="2"/>
    <tableColumn id="11" xr3:uid="{00000000-0010-0000-0F00-00000B000000}" name="11" totalsRowFunction="sum" dataDxfId="1" totalsRowDxfId="0">
      <calculatedColumnFormula>IF(
Category_XV_Table[[#This Row],[6]]="","Wpisz kategorię",
IF(
Category_XV_Table[[#This Row],[6]] &gt; ROWS(SummaryTable[]), "Brak kategorii",
IF(
Category_XV_Grant = 0,
"Dotacja=0",
IF(
Category_XV_Table[[#This Row],[10]]/Category_XV_Grant  = 0, "",
Category_XV_Table[[#This Row],[10]]/Category_XV_Grant))
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Category_I_Table" displayName="Category_I_Table" ref="A36:K39" totalsRowCount="1" headerRowDxfId="419" dataDxfId="417" totalsRowDxfId="415" headerRowBorderDxfId="418" tableBorderDxfId="416" totalsRowBorderDxfId="414">
  <tableColumns count="11">
    <tableColumn id="1" xr3:uid="{00000000-0010-0000-0100-000001000000}" name="1" dataDxfId="413" totalsRowDxfId="412">
      <calculatedColumnFormula>ROW()-ROW(Category_I_Table[[#Headers],[1]])</calculatedColumnFormula>
    </tableColumn>
    <tableColumn id="2" xr3:uid="{00000000-0010-0000-0100-000002000000}" name="2" dataDxfId="411" totalsRowDxfId="410"/>
    <tableColumn id="3" xr3:uid="{00000000-0010-0000-0100-000003000000}" name="3" dataDxfId="409" totalsRowDxfId="408"/>
    <tableColumn id="4" xr3:uid="{00000000-0010-0000-0100-000004000000}" name="4" dataDxfId="407" totalsRowDxfId="406"/>
    <tableColumn id="5" xr3:uid="{00000000-0010-0000-0100-000005000000}" name="5" dataDxfId="405" totalsRowDxfId="404"/>
    <tableColumn id="6" xr3:uid="{00000000-0010-0000-0100-000006000000}" name="6" totalsRowLabel="Razem:" dataDxfId="403" totalsRowDxfId="402"/>
    <tableColumn id="7" xr3:uid="{00000000-0010-0000-0100-000007000000}" name="7" totalsRowFunction="sum" dataDxfId="401" totalsRowDxfId="400"/>
    <tableColumn id="8" xr3:uid="{00000000-0010-0000-0100-000008000000}" name="8" totalsRowFunction="sum" dataDxfId="399" totalsRowDxfId="398"/>
    <tableColumn id="9" xr3:uid="{00000000-0010-0000-0100-000009000000}" name="9" totalsRowFunction="sum" dataDxfId="397" totalsRowDxfId="396">
      <calculatedColumnFormula>Category_I_Table[[#This Row],[7]]-Category_I_Table[[#This Row],[8]]</calculatedColumnFormula>
    </tableColumn>
    <tableColumn id="10" xr3:uid="{00000000-0010-0000-0100-00000A000000}" name="10" totalsRowFunction="sum" dataDxfId="395" totalsRowDxfId="394"/>
    <tableColumn id="11" xr3:uid="{00000000-0010-0000-0100-00000B000000}" name="11" totalsRowFunction="sum" dataDxfId="393" totalsRowDxfId="392">
      <calculatedColumnFormula>IF(
Category_I_Table[[#This Row],[6]]="","Wpisz kategorię",
IF(
Category_I_Table[[#This Row],[6]] &gt; ROWS(SummaryTable[]), "Brak kategorii",
IF(
Category_I_Grant = 0,
"Dotacja=0",
IF(
Category_I_Table[[#This Row],[10]]/Category_I_Grant  = 0, "",
Category_I_Table[[#This Row],[10]]/Category_I_Grant))
))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Category_II_Table" displayName="Category_II_Table" ref="A45:K48" totalsRowCount="1" headerRowDxfId="391" dataDxfId="389" totalsRowDxfId="387" headerRowBorderDxfId="390" tableBorderDxfId="388" totalsRowBorderDxfId="386">
  <tableColumns count="11">
    <tableColumn id="1" xr3:uid="{00000000-0010-0000-0200-000001000000}" name="1" dataDxfId="385" totalsRowDxfId="384">
      <calculatedColumnFormula>ROW()-ROW(Category_II_Table[[#Headers],[1]])</calculatedColumnFormula>
    </tableColumn>
    <tableColumn id="2" xr3:uid="{00000000-0010-0000-0200-000002000000}" name="2" dataDxfId="383" totalsRowDxfId="382"/>
    <tableColumn id="3" xr3:uid="{00000000-0010-0000-0200-000003000000}" name="3" dataDxfId="381" totalsRowDxfId="380"/>
    <tableColumn id="4" xr3:uid="{00000000-0010-0000-0200-000004000000}" name="4" dataDxfId="379" totalsRowDxfId="378"/>
    <tableColumn id="5" xr3:uid="{00000000-0010-0000-0200-000005000000}" name="5" dataDxfId="377" totalsRowDxfId="376"/>
    <tableColumn id="6" xr3:uid="{00000000-0010-0000-0200-000006000000}" name="6" totalsRowLabel="Razem:" dataDxfId="375" totalsRowDxfId="374"/>
    <tableColumn id="7" xr3:uid="{00000000-0010-0000-0200-000007000000}" name="7" totalsRowFunction="sum" dataDxfId="373" totalsRowDxfId="372"/>
    <tableColumn id="8" xr3:uid="{00000000-0010-0000-0200-000008000000}" name="8" totalsRowFunction="sum" dataDxfId="371" totalsRowDxfId="370"/>
    <tableColumn id="9" xr3:uid="{00000000-0010-0000-0200-000009000000}" name="9" totalsRowFunction="sum" dataDxfId="369" totalsRowDxfId="368">
      <calculatedColumnFormula>Category_II_Table[[#This Row],[7]]-Category_II_Table[[#This Row],[8]]</calculatedColumnFormula>
    </tableColumn>
    <tableColumn id="10" xr3:uid="{00000000-0010-0000-0200-00000A000000}" name="10" totalsRowFunction="sum" dataDxfId="367" totalsRowDxfId="366"/>
    <tableColumn id="11" xr3:uid="{00000000-0010-0000-0200-00000B000000}" name="11" totalsRowFunction="sum" dataDxfId="365" totalsRowDxfId="364">
      <calculatedColumnFormula>IF(
Category_II_Table[[#This Row],[6]]="","Wpisz kategorię",
IF(
Category_II_Table[[#This Row],[6]] &gt; ROWS(SummaryTable[]), "Brak kategorii",
IF(
Category_II_Grant = 0,
"Dotacja=0",
IF(
Category_II_Table[[#This Row],[10]]/Category_II_Grant  = 0, "",
Category_II_Table[[#This Row],[10]]/Category_II_Grant))
))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Category_III_Table" displayName="Category_III_Table" ref="A54:K57" totalsRowCount="1" headerRowDxfId="363" dataDxfId="361" totalsRowDxfId="359" headerRowBorderDxfId="362" tableBorderDxfId="360" totalsRowBorderDxfId="358">
  <tableColumns count="11">
    <tableColumn id="1" xr3:uid="{00000000-0010-0000-0300-000001000000}" name="1" dataDxfId="357" totalsRowDxfId="356">
      <calculatedColumnFormula>ROW()-ROW(Category_III_Table[[#Headers],[1]])</calculatedColumnFormula>
    </tableColumn>
    <tableColumn id="2" xr3:uid="{00000000-0010-0000-0300-000002000000}" name="2" dataDxfId="355" totalsRowDxfId="354"/>
    <tableColumn id="3" xr3:uid="{00000000-0010-0000-0300-000003000000}" name="3" dataDxfId="353" totalsRowDxfId="352"/>
    <tableColumn id="4" xr3:uid="{00000000-0010-0000-0300-000004000000}" name="4" dataDxfId="351" totalsRowDxfId="350"/>
    <tableColumn id="5" xr3:uid="{00000000-0010-0000-0300-000005000000}" name="5" dataDxfId="349" totalsRowDxfId="348"/>
    <tableColumn id="6" xr3:uid="{00000000-0010-0000-0300-000006000000}" name="6" totalsRowLabel="Razem:" dataDxfId="347" totalsRowDxfId="346"/>
    <tableColumn id="7" xr3:uid="{00000000-0010-0000-0300-000007000000}" name="7" totalsRowFunction="sum" dataDxfId="345" totalsRowDxfId="344"/>
    <tableColumn id="8" xr3:uid="{00000000-0010-0000-0300-000008000000}" name="8" totalsRowFunction="sum" dataDxfId="343" totalsRowDxfId="342"/>
    <tableColumn id="9" xr3:uid="{00000000-0010-0000-0300-000009000000}" name="9" totalsRowFunction="sum" dataDxfId="341" totalsRowDxfId="340"/>
    <tableColumn id="10" xr3:uid="{00000000-0010-0000-0300-00000A000000}" name="10" totalsRowFunction="sum" dataDxfId="339" totalsRowDxfId="338"/>
    <tableColumn id="11" xr3:uid="{00000000-0010-0000-0300-00000B000000}" name="11" totalsRowFunction="sum" dataDxfId="337" totalsRowDxfId="336">
      <calculatedColumnFormula>IF(
Category_III_Table[[#This Row],[6]]="","Wpisz kategorię",
IF(
Category_III_Table[[#This Row],[6]] &gt; ROWS(SummaryTable[]), "Brak kategorii",
IF(
Category_III_Grant = 0,
"Dotacja=0",
IF(
Category_III_Table[[#This Row],[10]]/Category_III_Grant  = 0, "",
Category_III_Table[[#This Row],[10]]/Category_III_Grant))
))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Category_IV_Table" displayName="Category_IV_Table" ref="A63:K66" totalsRowCount="1" headerRowDxfId="335" dataDxfId="333" totalsRowDxfId="331" headerRowBorderDxfId="334" tableBorderDxfId="332" totalsRowBorderDxfId="330">
  <tableColumns count="11">
    <tableColumn id="1" xr3:uid="{00000000-0010-0000-0400-000001000000}" name="1" dataDxfId="329" totalsRowDxfId="328">
      <calculatedColumnFormula>ROW()-ROW(Category_IV_Table[[#Headers],[1]])</calculatedColumnFormula>
    </tableColumn>
    <tableColumn id="2" xr3:uid="{00000000-0010-0000-0400-000002000000}" name="2" dataDxfId="327" totalsRowDxfId="326"/>
    <tableColumn id="3" xr3:uid="{00000000-0010-0000-0400-000003000000}" name="3" dataDxfId="325" totalsRowDxfId="324"/>
    <tableColumn id="4" xr3:uid="{00000000-0010-0000-0400-000004000000}" name="4" dataDxfId="323" totalsRowDxfId="322"/>
    <tableColumn id="5" xr3:uid="{00000000-0010-0000-0400-000005000000}" name="5" dataDxfId="321" totalsRowDxfId="320"/>
    <tableColumn id="6" xr3:uid="{00000000-0010-0000-0400-000006000000}" name="6" totalsRowLabel="Razem:" dataDxfId="319" totalsRowDxfId="318"/>
    <tableColumn id="7" xr3:uid="{00000000-0010-0000-0400-000007000000}" name="7" totalsRowFunction="sum" dataDxfId="317" totalsRowDxfId="316"/>
    <tableColumn id="8" xr3:uid="{00000000-0010-0000-0400-000008000000}" name="8" totalsRowFunction="sum" dataDxfId="315" totalsRowDxfId="314"/>
    <tableColumn id="9" xr3:uid="{00000000-0010-0000-0400-000009000000}" name="9" totalsRowFunction="sum" dataDxfId="313" totalsRowDxfId="312">
      <calculatedColumnFormula>Category_IV_Table[[#This Row],[7]]-Category_IV_Table[[#This Row],[8]]</calculatedColumnFormula>
    </tableColumn>
    <tableColumn id="10" xr3:uid="{00000000-0010-0000-0400-00000A000000}" name="10" totalsRowFunction="sum" dataDxfId="311" totalsRowDxfId="310"/>
    <tableColumn id="11" xr3:uid="{00000000-0010-0000-0400-00000B000000}" name="11" totalsRowFunction="sum" dataDxfId="309" totalsRowDxfId="308">
      <calculatedColumnFormula>IF(
Category_IV_Table[[#This Row],[6]]="","Wpisz kategorię",
IF(
Category_IV_Table[[#This Row],[6]] &gt; ROWS(SummaryTable[]), "Brak kategorii",
IF(
Category_IV_Grant = 0,
"Dotacja=0",
IF(
Category_IV_Table[[#This Row],[10]]/Category_IV_Grant  = 0, "",
Category_IV_Table[[#This Row],[10]]/Category_IV_Grant))
))</calculatedColumn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Category_V_Table" displayName="Category_V_Table" ref="A72:K75" totalsRowCount="1" headerRowDxfId="307" dataDxfId="305" totalsRowDxfId="303" headerRowBorderDxfId="306" tableBorderDxfId="304" totalsRowBorderDxfId="302">
  <tableColumns count="11">
    <tableColumn id="1" xr3:uid="{00000000-0010-0000-0500-000001000000}" name="1" dataDxfId="301" totalsRowDxfId="300">
      <calculatedColumnFormula>ROW()-ROW(Category_V_Table[[#Headers],[1]])</calculatedColumnFormula>
    </tableColumn>
    <tableColumn id="2" xr3:uid="{00000000-0010-0000-0500-000002000000}" name="2" dataDxfId="299" totalsRowDxfId="298"/>
    <tableColumn id="3" xr3:uid="{00000000-0010-0000-0500-000003000000}" name="3" dataDxfId="297" totalsRowDxfId="296"/>
    <tableColumn id="4" xr3:uid="{00000000-0010-0000-0500-000004000000}" name="4" dataDxfId="295" totalsRowDxfId="294"/>
    <tableColumn id="5" xr3:uid="{00000000-0010-0000-0500-000005000000}" name="5" dataDxfId="293" totalsRowDxfId="292"/>
    <tableColumn id="6" xr3:uid="{00000000-0010-0000-0500-000006000000}" name="6" totalsRowLabel="Razem:" dataDxfId="291" totalsRowDxfId="290"/>
    <tableColumn id="7" xr3:uid="{00000000-0010-0000-0500-000007000000}" name="7" totalsRowFunction="sum" dataDxfId="289" totalsRowDxfId="288"/>
    <tableColumn id="8" xr3:uid="{00000000-0010-0000-0500-000008000000}" name="8" totalsRowFunction="sum" dataDxfId="287" totalsRowDxfId="286"/>
    <tableColumn id="9" xr3:uid="{00000000-0010-0000-0500-000009000000}" name="9" totalsRowFunction="sum" dataDxfId="285" totalsRowDxfId="284"/>
    <tableColumn id="10" xr3:uid="{00000000-0010-0000-0500-00000A000000}" name="10" totalsRowFunction="sum" dataDxfId="283" totalsRowDxfId="282"/>
    <tableColumn id="11" xr3:uid="{00000000-0010-0000-0500-00000B000000}" name="11" totalsRowFunction="sum" dataDxfId="281" totalsRowDxfId="280">
      <calculatedColumnFormula>IF(
Category_V_Table[[#This Row],[6]]="","Wpisz kategorię",
IF(
Category_V_Table[[#This Row],[6]] &gt; ROWS(SummaryTable[]), "Brak kategorii",
IF(
Category_V_Grant = 0,
"Dotacja=0",
IF(
Category_V_Table[[#This Row],[10]]/Category_V_Grant  = 0, "",
Category_V_Table[[#This Row],[10]]/Category_V_Grant))
))</calculatedColumnFormula>
    </tableColumn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Category_VI_Table" displayName="Category_VI_Table" ref="A81:K84" totalsRowCount="1" headerRowDxfId="279" dataDxfId="277" totalsRowDxfId="275" headerRowBorderDxfId="278" tableBorderDxfId="276" totalsRowBorderDxfId="274">
  <tableColumns count="11">
    <tableColumn id="1" xr3:uid="{00000000-0010-0000-0600-000001000000}" name="1" dataDxfId="273" totalsRowDxfId="272">
      <calculatedColumnFormula>ROW()-ROW(Category_VI_Table[[#Headers],[1]])</calculatedColumnFormula>
    </tableColumn>
    <tableColumn id="2" xr3:uid="{00000000-0010-0000-0600-000002000000}" name="2" dataDxfId="271" totalsRowDxfId="270"/>
    <tableColumn id="3" xr3:uid="{00000000-0010-0000-0600-000003000000}" name="3" dataDxfId="269" totalsRowDxfId="268"/>
    <tableColumn id="4" xr3:uid="{00000000-0010-0000-0600-000004000000}" name="4" dataDxfId="267" totalsRowDxfId="266"/>
    <tableColumn id="5" xr3:uid="{00000000-0010-0000-0600-000005000000}" name="5" dataDxfId="265" totalsRowDxfId="264"/>
    <tableColumn id="6" xr3:uid="{00000000-0010-0000-0600-000006000000}" name="6" totalsRowLabel="Razem:" dataDxfId="263" totalsRowDxfId="262"/>
    <tableColumn id="7" xr3:uid="{00000000-0010-0000-0600-000007000000}" name="7" totalsRowFunction="sum" dataDxfId="261" totalsRowDxfId="260"/>
    <tableColumn id="8" xr3:uid="{00000000-0010-0000-0600-000008000000}" name="8" totalsRowFunction="sum" dataDxfId="259" totalsRowDxfId="258"/>
    <tableColumn id="9" xr3:uid="{00000000-0010-0000-0600-000009000000}" name="9" totalsRowFunction="sum" dataDxfId="257" totalsRowDxfId="256">
      <calculatedColumnFormula>Category_VI_Table[[#This Row],[7]]-Category_VI_Table[[#This Row],[8]]</calculatedColumnFormula>
    </tableColumn>
    <tableColumn id="10" xr3:uid="{00000000-0010-0000-0600-00000A000000}" name="10" totalsRowFunction="sum" dataDxfId="255" totalsRowDxfId="254"/>
    <tableColumn id="11" xr3:uid="{00000000-0010-0000-0600-00000B000000}" name="11" totalsRowFunction="sum" dataDxfId="253" totalsRowDxfId="252">
      <calculatedColumnFormula>IF(
Category_VI_Table[[#This Row],[6]]="","Wpisz kategorię",
IF(
Category_VI_Table[[#This Row],[6]] &gt; ROWS(SummaryTable[]), "Brak kategorii",
IF(
Category_VI_Grant = 0,
"Dotacja=0",
IF(
Category_VI_Table[[#This Row],[10]]/Category_VI_Grant  = 0, "",
Category_VI_Table[[#This Row],[10]]/Category_VI_Grant))
))</calculatedColumnFormula>
    </tableColumn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Category_VII_Table" displayName="Category_VII_Table" ref="A90:K93" totalsRowCount="1" headerRowDxfId="251" dataDxfId="249" totalsRowDxfId="247" headerRowBorderDxfId="250" tableBorderDxfId="248" totalsRowBorderDxfId="246">
  <tableColumns count="11">
    <tableColumn id="1" xr3:uid="{00000000-0010-0000-0700-000001000000}" name="1" dataDxfId="245" totalsRowDxfId="244">
      <calculatedColumnFormula>ROW()-ROW(Category_VII_Table[[#Headers],[1]])</calculatedColumnFormula>
    </tableColumn>
    <tableColumn id="2" xr3:uid="{00000000-0010-0000-0700-000002000000}" name="2" dataDxfId="243" totalsRowDxfId="242"/>
    <tableColumn id="3" xr3:uid="{00000000-0010-0000-0700-000003000000}" name="3" dataDxfId="241" totalsRowDxfId="240"/>
    <tableColumn id="4" xr3:uid="{00000000-0010-0000-0700-000004000000}" name="4" dataDxfId="239" totalsRowDxfId="238"/>
    <tableColumn id="5" xr3:uid="{00000000-0010-0000-0700-000005000000}" name="5" dataDxfId="237" totalsRowDxfId="236"/>
    <tableColumn id="6" xr3:uid="{00000000-0010-0000-0700-000006000000}" name="6" totalsRowLabel="Razem:" dataDxfId="235" totalsRowDxfId="234"/>
    <tableColumn id="7" xr3:uid="{00000000-0010-0000-0700-000007000000}" name="7" totalsRowFunction="sum" dataDxfId="233" totalsRowDxfId="232"/>
    <tableColumn id="8" xr3:uid="{00000000-0010-0000-0700-000008000000}" name="8" totalsRowFunction="sum" dataDxfId="231" totalsRowDxfId="230"/>
    <tableColumn id="9" xr3:uid="{00000000-0010-0000-0700-000009000000}" name="9" totalsRowFunction="sum" dataDxfId="229" totalsRowDxfId="228">
      <calculatedColumnFormula>Category_VII_Table[[#This Row],[7]]-Category_VII_Table[[#This Row],[8]]</calculatedColumnFormula>
    </tableColumn>
    <tableColumn id="10" xr3:uid="{00000000-0010-0000-0700-00000A000000}" name="10" totalsRowFunction="sum" dataDxfId="227" totalsRowDxfId="226"/>
    <tableColumn id="11" xr3:uid="{00000000-0010-0000-0700-00000B000000}" name="11" totalsRowFunction="sum" dataDxfId="225" totalsRowDxfId="224">
      <calculatedColumnFormula>IF(
Category_VII_Table[[#This Row],[6]]="","Wpisz kategorię",
IF(
Category_VII_Table[[#This Row],[6]] &gt; ROWS(SummaryTable[]), "Brak kategorii",
IF(
Category_VII_Grant = 0,
"Dotacja=0",
IF(
Category_VII_Table[[#This Row],[10]]/Category_VII_Grant  = 0, "",
Category_VII_Table[[#This Row],[10]]/Category_VII_Grant))
))</calculatedColumnFormula>
    </tableColumn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Category_VIII_Table" displayName="Category_VIII_Table" ref="A99:K102" totalsRowCount="1" headerRowDxfId="223" dataDxfId="221" totalsRowDxfId="219" headerRowBorderDxfId="222" tableBorderDxfId="220" totalsRowBorderDxfId="218">
  <tableColumns count="11">
    <tableColumn id="1" xr3:uid="{00000000-0010-0000-0800-000001000000}" name="1" dataDxfId="217" totalsRowDxfId="216">
      <calculatedColumnFormula>ROW()-ROW(Category_VIII_Table[[#Headers],[1]])</calculatedColumnFormula>
    </tableColumn>
    <tableColumn id="2" xr3:uid="{00000000-0010-0000-0800-000002000000}" name="2" dataDxfId="215" totalsRowDxfId="214"/>
    <tableColumn id="3" xr3:uid="{00000000-0010-0000-0800-000003000000}" name="3" dataDxfId="213" totalsRowDxfId="212"/>
    <tableColumn id="4" xr3:uid="{00000000-0010-0000-0800-000004000000}" name="4" dataDxfId="211" totalsRowDxfId="210"/>
    <tableColumn id="5" xr3:uid="{00000000-0010-0000-0800-000005000000}" name="5" dataDxfId="209" totalsRowDxfId="208"/>
    <tableColumn id="6" xr3:uid="{00000000-0010-0000-0800-000006000000}" name="6" totalsRowLabel="Razem:" dataDxfId="207" totalsRowDxfId="206"/>
    <tableColumn id="7" xr3:uid="{00000000-0010-0000-0800-000007000000}" name="7" totalsRowFunction="sum" dataDxfId="205" totalsRowDxfId="204"/>
    <tableColumn id="8" xr3:uid="{00000000-0010-0000-0800-000008000000}" name="8" totalsRowFunction="sum" dataDxfId="203" totalsRowDxfId="202"/>
    <tableColumn id="9" xr3:uid="{00000000-0010-0000-0800-000009000000}" name="9" totalsRowFunction="sum" dataDxfId="201" totalsRowDxfId="200">
      <calculatedColumnFormula>Category_VIII_Table[[#This Row],[7]]-Category_VIII_Table[[#This Row],[8]]</calculatedColumnFormula>
    </tableColumn>
    <tableColumn id="10" xr3:uid="{00000000-0010-0000-0800-00000A000000}" name="10" totalsRowFunction="sum" dataDxfId="199" totalsRowDxfId="198"/>
    <tableColumn id="11" xr3:uid="{00000000-0010-0000-0800-00000B000000}" name="11" totalsRowFunction="sum" dataDxfId="197" totalsRowDxfId="196">
      <calculatedColumnFormula>IF(
Category_VIII_Table[[#This Row],[6]]="","Wpisz kategorię",
IF(
Category_VIII_Table[[#This Row],[6]] &gt; ROWS(SummaryTable[]), "Brak kategorii",
IF(
Category_VIII_Grant = 0,
"Dotacja=0",
IF(
Category_VIII_Table[[#This Row],[10]]/Category_VIII_Grant  = 0, "",
Category_VIII_Table[[#This Row],[10]]/Category_VIII_Grant))
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showGridLines="0" topLeftCell="A31" zoomScaleNormal="100" zoomScaleSheetLayoutView="75" workbookViewId="0">
      <selection activeCell="B21" sqref="B21"/>
    </sheetView>
  </sheetViews>
  <sheetFormatPr defaultRowHeight="14.4" x14ac:dyDescent="0.3"/>
  <cols>
    <col min="1" max="1" width="50.6640625" customWidth="1"/>
    <col min="2" max="2" width="140.6640625" customWidth="1"/>
    <col min="3" max="3" width="3.6640625" customWidth="1"/>
    <col min="4" max="4" width="11.88671875" customWidth="1"/>
    <col min="5" max="5" width="12.44140625" customWidth="1"/>
    <col min="6" max="6" width="14.6640625" customWidth="1"/>
    <col min="7" max="9" width="11.88671875" customWidth="1"/>
  </cols>
  <sheetData>
    <row r="1" spans="1:4" ht="30" customHeight="1" x14ac:dyDescent="0.3">
      <c r="A1" s="71" t="s">
        <v>0</v>
      </c>
      <c r="B1" s="72"/>
      <c r="C1" s="1"/>
    </row>
    <row r="2" spans="1:4" ht="78.75" customHeight="1" x14ac:dyDescent="0.3">
      <c r="A2" s="14" t="s">
        <v>1</v>
      </c>
      <c r="B2" s="17"/>
      <c r="C2" s="1"/>
    </row>
    <row r="3" spans="1:4" ht="49.95" customHeight="1" x14ac:dyDescent="0.3">
      <c r="A3" s="14" t="s">
        <v>2</v>
      </c>
      <c r="B3" s="17"/>
      <c r="C3" s="1"/>
    </row>
    <row r="4" spans="1:4" ht="31.5" customHeight="1" x14ac:dyDescent="0.3">
      <c r="A4" s="14" t="s">
        <v>3</v>
      </c>
      <c r="B4" s="18"/>
      <c r="C4" s="1"/>
    </row>
    <row r="5" spans="1:4" ht="31.5" customHeight="1" x14ac:dyDescent="0.3">
      <c r="A5" s="14" t="s">
        <v>4</v>
      </c>
      <c r="B5" s="18"/>
      <c r="C5" s="1"/>
    </row>
    <row r="6" spans="1:4" ht="49.95" customHeight="1" x14ac:dyDescent="0.3">
      <c r="A6" s="27"/>
      <c r="B6" s="28"/>
      <c r="C6" s="12"/>
      <c r="D6" s="2"/>
    </row>
    <row r="7" spans="1:4" ht="30" customHeight="1" x14ac:dyDescent="0.3">
      <c r="A7" s="71" t="s">
        <v>5</v>
      </c>
      <c r="B7" s="72"/>
      <c r="C7" s="1"/>
    </row>
    <row r="8" spans="1:4" ht="60" customHeight="1" x14ac:dyDescent="0.3">
      <c r="A8" s="13" t="s">
        <v>6</v>
      </c>
      <c r="B8" s="25"/>
      <c r="C8" s="1"/>
    </row>
    <row r="9" spans="1:4" ht="60" customHeight="1" x14ac:dyDescent="0.3">
      <c r="A9" s="13" t="s">
        <v>7</v>
      </c>
      <c r="B9" s="25"/>
      <c r="C9" s="1"/>
    </row>
    <row r="10" spans="1:4" ht="40.200000000000003" customHeight="1" x14ac:dyDescent="0.3">
      <c r="A10" s="13" t="s">
        <v>8</v>
      </c>
      <c r="B10" s="26"/>
      <c r="C10" s="1"/>
    </row>
    <row r="11" spans="1:4" ht="40.200000000000003" customHeight="1" x14ac:dyDescent="0.3">
      <c r="A11" s="13" t="s">
        <v>9</v>
      </c>
      <c r="B11" s="19"/>
      <c r="C11" s="1"/>
    </row>
    <row r="12" spans="1:4" ht="21" x14ac:dyDescent="0.3">
      <c r="A12" s="13" t="s">
        <v>10</v>
      </c>
      <c r="B12" s="20"/>
      <c r="C12" s="1"/>
    </row>
    <row r="13" spans="1:4" ht="49.95" customHeight="1" x14ac:dyDescent="0.3">
      <c r="A13" s="15"/>
      <c r="B13" s="16"/>
      <c r="C13" s="1"/>
    </row>
    <row r="14" spans="1:4" ht="30" customHeight="1" x14ac:dyDescent="0.3">
      <c r="A14" s="71" t="s">
        <v>11</v>
      </c>
      <c r="B14" s="72"/>
      <c r="C14" s="1"/>
    </row>
    <row r="15" spans="1:4" ht="21" x14ac:dyDescent="0.3">
      <c r="A15" s="76" t="s">
        <v>12</v>
      </c>
      <c r="B15" s="21"/>
      <c r="C15" s="1"/>
    </row>
    <row r="16" spans="1:4" ht="21" x14ac:dyDescent="0.3">
      <c r="A16" s="77"/>
      <c r="B16" s="23"/>
      <c r="C16" s="1"/>
    </row>
    <row r="17" spans="1:3" ht="21" x14ac:dyDescent="0.3">
      <c r="A17" s="78"/>
      <c r="B17" s="22"/>
      <c r="C17" s="1"/>
    </row>
    <row r="18" spans="1:3" ht="126" x14ac:dyDescent="0.3">
      <c r="A18" s="76" t="s">
        <v>13</v>
      </c>
      <c r="B18" s="21" t="s">
        <v>77</v>
      </c>
      <c r="C18" s="1"/>
    </row>
    <row r="19" spans="1:3" ht="126" x14ac:dyDescent="0.3">
      <c r="A19" s="78"/>
      <c r="B19" s="22" t="s">
        <v>14</v>
      </c>
      <c r="C19" s="1"/>
    </row>
    <row r="20" spans="1:3" ht="105" x14ac:dyDescent="0.3">
      <c r="A20" s="73" t="s">
        <v>15</v>
      </c>
      <c r="B20" s="24" t="s">
        <v>16</v>
      </c>
      <c r="C20" s="1"/>
    </row>
    <row r="21" spans="1:3" ht="84" x14ac:dyDescent="0.3">
      <c r="A21" s="74"/>
      <c r="B21" s="23" t="s">
        <v>78</v>
      </c>
    </row>
    <row r="22" spans="1:3" ht="126" x14ac:dyDescent="0.3">
      <c r="A22" s="75"/>
      <c r="B22" s="22" t="s">
        <v>17</v>
      </c>
    </row>
  </sheetData>
  <sheetProtection insertRows="0" deleteRows="0"/>
  <mergeCells count="6">
    <mergeCell ref="A7:B7"/>
    <mergeCell ref="A20:A22"/>
    <mergeCell ref="A15:A17"/>
    <mergeCell ref="A18:A19"/>
    <mergeCell ref="A1:B1"/>
    <mergeCell ref="A14:B14"/>
  </mergeCells>
  <printOptions horizontalCentered="1"/>
  <pageMargins left="0.19685039370078741" right="0.19685039370078741" top="0.59055118110236227" bottom="0.19685039370078741" header="0.19685039370078741" footer="0.19685039370078741"/>
  <pageSetup paperSize="9" scale="50" fitToHeight="0" orientation="portrait" r:id="rId1"/>
  <headerFooter>
    <oddHeader>&amp;C&amp;"-,Pogrubiony"&amp;16&amp;A</oddHeader>
    <oddFooter>&amp;LSporządzono dnia: &amp;T o godz. &amp;D&amp;RStrona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5"/>
  <sheetViews>
    <sheetView showGridLines="0" topLeftCell="A175" zoomScaleNormal="100" zoomScaleSheetLayoutView="100" workbookViewId="0">
      <selection sqref="A1:J1"/>
    </sheetView>
  </sheetViews>
  <sheetFormatPr defaultRowHeight="14.4" x14ac:dyDescent="0.3"/>
  <cols>
    <col min="1" max="1" width="3.6640625" customWidth="1"/>
    <col min="2" max="2" width="50.6640625" customWidth="1"/>
    <col min="3" max="3" width="20.6640625" customWidth="1"/>
    <col min="4" max="5" width="15.6640625" customWidth="1"/>
    <col min="6" max="6" width="12.6640625" customWidth="1"/>
    <col min="7" max="10" width="14.6640625" customWidth="1"/>
    <col min="11" max="11" width="18.6640625" customWidth="1"/>
  </cols>
  <sheetData>
    <row r="1" spans="1:10" ht="21" x14ac:dyDescent="0.3">
      <c r="A1" s="82" t="s">
        <v>18</v>
      </c>
      <c r="B1" s="83"/>
      <c r="C1" s="83"/>
      <c r="D1" s="83"/>
      <c r="E1" s="83"/>
      <c r="F1" s="83"/>
      <c r="G1" s="83"/>
      <c r="H1" s="83"/>
      <c r="I1" s="84"/>
      <c r="J1" s="84"/>
    </row>
    <row r="2" spans="1:10" x14ac:dyDescent="0.3">
      <c r="J2" s="47"/>
    </row>
    <row r="3" spans="1:10" x14ac:dyDescent="0.3">
      <c r="B3" s="60" t="s">
        <v>19</v>
      </c>
      <c r="J3" s="47"/>
    </row>
    <row r="5" spans="1:10" x14ac:dyDescent="0.3">
      <c r="A5" s="80" t="s">
        <v>20</v>
      </c>
      <c r="B5" s="79" t="s">
        <v>21</v>
      </c>
      <c r="C5" s="79"/>
      <c r="D5" s="79"/>
      <c r="E5" s="79"/>
      <c r="F5" s="79"/>
      <c r="G5" s="79" t="s">
        <v>22</v>
      </c>
      <c r="H5" s="79"/>
      <c r="I5" s="81"/>
      <c r="J5" s="81"/>
    </row>
    <row r="6" spans="1:10" ht="49.95" customHeight="1" x14ac:dyDescent="0.3">
      <c r="A6" s="80"/>
      <c r="B6" s="30" t="s">
        <v>23</v>
      </c>
      <c r="C6" s="30" t="s">
        <v>24</v>
      </c>
      <c r="D6" s="30" t="s">
        <v>25</v>
      </c>
      <c r="E6" s="30" t="s">
        <v>26</v>
      </c>
      <c r="F6" s="31" t="s">
        <v>27</v>
      </c>
      <c r="G6" s="31" t="s">
        <v>28</v>
      </c>
      <c r="H6" s="30" t="s">
        <v>29</v>
      </c>
      <c r="I6" s="39" t="s">
        <v>30</v>
      </c>
      <c r="J6" s="39" t="s">
        <v>31</v>
      </c>
    </row>
    <row r="7" spans="1:10" x14ac:dyDescent="0.3">
      <c r="A7" s="34" t="s">
        <v>32</v>
      </c>
      <c r="B7" s="33" t="s">
        <v>33</v>
      </c>
      <c r="C7" s="33" t="s">
        <v>34</v>
      </c>
      <c r="D7" s="33" t="s">
        <v>35</v>
      </c>
      <c r="E7" s="33" t="s">
        <v>36</v>
      </c>
      <c r="F7" s="33" t="s">
        <v>37</v>
      </c>
      <c r="G7" s="33" t="s">
        <v>38</v>
      </c>
      <c r="H7" s="35" t="s">
        <v>39</v>
      </c>
      <c r="I7" s="33" t="s">
        <v>40</v>
      </c>
      <c r="J7" s="33" t="s">
        <v>41</v>
      </c>
    </row>
    <row r="8" spans="1:10" x14ac:dyDescent="0.3">
      <c r="A8" s="29">
        <f>ROW()-ROW(SummaryTable[[#Headers],[1]])</f>
        <v>1</v>
      </c>
      <c r="B8" s="40" t="s">
        <v>42</v>
      </c>
      <c r="C8" s="36">
        <v>0</v>
      </c>
      <c r="D8" s="43">
        <v>0</v>
      </c>
      <c r="E8" s="36">
        <v>0</v>
      </c>
      <c r="F8" s="36">
        <f>Category_I_Table[[#Totals],[7]]</f>
        <v>0</v>
      </c>
      <c r="G8" s="36">
        <f>Category_I_Table[[#Totals],[8]]</f>
        <v>0</v>
      </c>
      <c r="H8" s="36">
        <f>Category_I_Table[[#Totals],[9]]</f>
        <v>0</v>
      </c>
      <c r="I8" s="36">
        <f>Category_I_Table[[#Totals],[10]]</f>
        <v>0</v>
      </c>
      <c r="J8" s="48">
        <f>Category_I_Table[[#Totals],[11]]</f>
        <v>0</v>
      </c>
    </row>
    <row r="9" spans="1:10" x14ac:dyDescent="0.3">
      <c r="A9" s="29">
        <f>ROW()-ROW(SummaryTable[[#Headers],[1]])</f>
        <v>2</v>
      </c>
      <c r="B9" s="40"/>
      <c r="C9" s="36"/>
      <c r="D9" s="43"/>
      <c r="E9" s="36"/>
      <c r="F9" s="36">
        <f>Category_II_Table[[#Totals],[7]]</f>
        <v>0</v>
      </c>
      <c r="G9" s="36">
        <f>Category_II_Table[[#Totals],[8]]</f>
        <v>0</v>
      </c>
      <c r="H9" s="36">
        <f>Category_II_Table[[#Totals],[9]]</f>
        <v>0</v>
      </c>
      <c r="I9" s="36">
        <f>Category_II_Table[[#Totals],[10]]</f>
        <v>0</v>
      </c>
      <c r="J9" s="48">
        <f>Category_II_Table[[#Totals],[11]]</f>
        <v>0</v>
      </c>
    </row>
    <row r="10" spans="1:10" x14ac:dyDescent="0.3">
      <c r="A10" s="29">
        <f>ROW()-ROW(SummaryTable[[#Headers],[1]])</f>
        <v>3</v>
      </c>
      <c r="B10" s="40"/>
      <c r="C10" s="36"/>
      <c r="D10" s="43"/>
      <c r="E10" s="36"/>
      <c r="F10" s="36">
        <f>Category_III_Table[[#Totals],[7]]</f>
        <v>0</v>
      </c>
      <c r="G10" s="36">
        <f>Category_III_Table[[#Totals],[8]]</f>
        <v>0</v>
      </c>
      <c r="H10" s="36">
        <f>Category_III_Table[[#Totals],[9]]</f>
        <v>0</v>
      </c>
      <c r="I10" s="36">
        <f>Category_III_Table[[#Totals],[10]]</f>
        <v>0</v>
      </c>
      <c r="J10" s="48">
        <f>Category_III_Table[[#Totals],[11]]</f>
        <v>0</v>
      </c>
    </row>
    <row r="11" spans="1:10" x14ac:dyDescent="0.3">
      <c r="A11" s="29">
        <f>ROW()-ROW(SummaryTable[[#Headers],[1]])</f>
        <v>4</v>
      </c>
      <c r="B11" s="40"/>
      <c r="C11" s="36"/>
      <c r="D11" s="43"/>
      <c r="E11" s="36"/>
      <c r="F11" s="36">
        <f>Category_IV_Table[[#Totals],[7]]</f>
        <v>0</v>
      </c>
      <c r="G11" s="36">
        <f>Category_IV_Table[[#Totals],[8]]</f>
        <v>0</v>
      </c>
      <c r="H11" s="36">
        <f>Category_IV_Table[[#Totals],[9]]</f>
        <v>0</v>
      </c>
      <c r="I11" s="36">
        <f>Category_IV_Table[[#Totals],[10]]</f>
        <v>0</v>
      </c>
      <c r="J11" s="48">
        <f>Category_IV_Table[[#Totals],[11]]</f>
        <v>0</v>
      </c>
    </row>
    <row r="12" spans="1:10" x14ac:dyDescent="0.3">
      <c r="A12" s="29">
        <f>ROW()-ROW(SummaryTable[[#Headers],[1]])</f>
        <v>5</v>
      </c>
      <c r="B12" s="40"/>
      <c r="C12" s="36"/>
      <c r="D12" s="43"/>
      <c r="E12" s="36"/>
      <c r="F12" s="36">
        <f>Category_V_Table[[#Totals],[7]]</f>
        <v>0</v>
      </c>
      <c r="G12" s="36">
        <f>Category_V_Table[[#Totals],[8]]</f>
        <v>0</v>
      </c>
      <c r="H12" s="36">
        <f>Category_V_Table[[#Totals],[9]]</f>
        <v>0</v>
      </c>
      <c r="I12" s="36">
        <f>Category_V_Table[[#Totals],[10]]</f>
        <v>0</v>
      </c>
      <c r="J12" s="48">
        <f>Category_V_Table[[#Totals],[11]]</f>
        <v>0</v>
      </c>
    </row>
    <row r="13" spans="1:10" x14ac:dyDescent="0.3">
      <c r="A13" s="29">
        <f>ROW()-ROW(SummaryTable[[#Headers],[1]])</f>
        <v>6</v>
      </c>
      <c r="B13" s="40"/>
      <c r="C13" s="36"/>
      <c r="D13" s="43"/>
      <c r="E13" s="36"/>
      <c r="F13" s="36">
        <f>Category_VI_Table[[#Totals],[7]]</f>
        <v>0</v>
      </c>
      <c r="G13" s="36">
        <f>Category_VI_Table[[#Totals],[8]]</f>
        <v>0</v>
      </c>
      <c r="H13" s="36">
        <f>Category_VI_Table[[#Totals],[9]]</f>
        <v>0</v>
      </c>
      <c r="I13" s="36">
        <f>Category_VI_Table[[#Totals],[10]]</f>
        <v>0</v>
      </c>
      <c r="J13" s="48">
        <f>Category_VI_Table[[#Totals],[11]]</f>
        <v>0</v>
      </c>
    </row>
    <row r="14" spans="1:10" x14ac:dyDescent="0.3">
      <c r="A14" s="29">
        <f>ROW()-ROW(SummaryTable[[#Headers],[1]])</f>
        <v>7</v>
      </c>
      <c r="B14" s="40"/>
      <c r="C14" s="36"/>
      <c r="D14" s="43"/>
      <c r="E14" s="36"/>
      <c r="F14" s="36">
        <f>Category_VII_Table[[#Totals],[7]]</f>
        <v>0</v>
      </c>
      <c r="G14" s="36">
        <f>Category_VII_Table[[#Totals],[8]]</f>
        <v>0</v>
      </c>
      <c r="H14" s="36">
        <f>Category_VII_Table[[#Totals],[9]]</f>
        <v>0</v>
      </c>
      <c r="I14" s="36">
        <f>Category_VII_Table[[#Totals],[10]]</f>
        <v>0</v>
      </c>
      <c r="J14" s="48">
        <f>Category_VII_Table[[#Totals],[11]]</f>
        <v>0</v>
      </c>
    </row>
    <row r="15" spans="1:10" x14ac:dyDescent="0.3">
      <c r="A15" s="29">
        <f>ROW()-ROW(SummaryTable[[#Headers],[1]])</f>
        <v>8</v>
      </c>
      <c r="B15" s="40"/>
      <c r="C15" s="36"/>
      <c r="D15" s="43"/>
      <c r="E15" s="36"/>
      <c r="F15" s="36">
        <f>Category_VIII_Table[[#Totals],[7]]</f>
        <v>0</v>
      </c>
      <c r="G15" s="36">
        <f>Category_VIII_Table[[#Totals],[8]]</f>
        <v>0</v>
      </c>
      <c r="H15" s="36">
        <f>Category_VIII_Table[[#Totals],[9]]</f>
        <v>0</v>
      </c>
      <c r="I15" s="36">
        <f>Category_VIII_Table[[#Totals],[10]]</f>
        <v>0</v>
      </c>
      <c r="J15" s="48">
        <f>Category_VIII_Table[[#Totals],[11]]</f>
        <v>0</v>
      </c>
    </row>
    <row r="16" spans="1:10" x14ac:dyDescent="0.3">
      <c r="A16" s="29">
        <f>ROW()-ROW(SummaryTable[[#Headers],[1]])</f>
        <v>9</v>
      </c>
      <c r="B16" s="40"/>
      <c r="C16" s="36"/>
      <c r="D16" s="43"/>
      <c r="E16" s="36"/>
      <c r="F16" s="36">
        <f>Category_IX_Table[[#Totals],[7]]</f>
        <v>0</v>
      </c>
      <c r="G16" s="36">
        <f>Category_IX_Table[[#Totals],[8]]</f>
        <v>0</v>
      </c>
      <c r="H16" s="36">
        <f>Category_IX_Table[[#Totals],[9]]</f>
        <v>0</v>
      </c>
      <c r="I16" s="36">
        <f>Category_IX_Table[[#Totals],[10]]</f>
        <v>0</v>
      </c>
      <c r="J16" s="48">
        <f>Category_IX_Table[[#Totals],[11]]</f>
        <v>0</v>
      </c>
    </row>
    <row r="17" spans="1:10" x14ac:dyDescent="0.3">
      <c r="A17" s="29">
        <f>ROW()-ROW(SummaryTable[[#Headers],[1]])</f>
        <v>10</v>
      </c>
      <c r="B17" s="40"/>
      <c r="C17" s="36"/>
      <c r="D17" s="43"/>
      <c r="E17" s="36"/>
      <c r="F17" s="36">
        <f>Category_X_Table[[#Totals],[7]]</f>
        <v>0</v>
      </c>
      <c r="G17" s="36">
        <f>Category_X_Table[[#Totals],[8]]</f>
        <v>0</v>
      </c>
      <c r="H17" s="36">
        <f>Category_X_Table[[#Totals],[9]]</f>
        <v>0</v>
      </c>
      <c r="I17" s="36">
        <f>Category_X_Table[[#Totals],[10]]</f>
        <v>0</v>
      </c>
      <c r="J17" s="48">
        <f>Category_X_Table[[#Totals],[11]]</f>
        <v>0</v>
      </c>
    </row>
    <row r="18" spans="1:10" x14ac:dyDescent="0.3">
      <c r="A18" s="29">
        <f>ROW()-ROW(SummaryTable[[#Headers],[1]])</f>
        <v>11</v>
      </c>
      <c r="B18" s="40"/>
      <c r="C18" s="36"/>
      <c r="D18" s="43"/>
      <c r="E18" s="36"/>
      <c r="F18" s="36">
        <f>Category_XI_Table[[#Totals],[7]]</f>
        <v>0</v>
      </c>
      <c r="G18" s="36">
        <f>Category_XI_Table[[#Totals],[8]]</f>
        <v>0</v>
      </c>
      <c r="H18" s="36">
        <f>Category_XI_Table[[#Totals],[9]]</f>
        <v>0</v>
      </c>
      <c r="I18" s="36">
        <f>Category_XI_Table[[#Totals],[10]]</f>
        <v>0</v>
      </c>
      <c r="J18" s="48">
        <f>Category_XI_Table[[#Totals],[11]]</f>
        <v>0</v>
      </c>
    </row>
    <row r="19" spans="1:10" x14ac:dyDescent="0.3">
      <c r="A19" s="29">
        <f>ROW()-ROW(SummaryTable[[#Headers],[1]])</f>
        <v>12</v>
      </c>
      <c r="B19" s="40"/>
      <c r="C19" s="36"/>
      <c r="D19" s="43"/>
      <c r="E19" s="36"/>
      <c r="F19" s="36">
        <f>Category_XII_Table[[#Totals],[7]]</f>
        <v>0</v>
      </c>
      <c r="G19" s="36">
        <f>Category_XII_Table[[#Totals],[8]]</f>
        <v>0</v>
      </c>
      <c r="H19" s="36">
        <f>Category_XII_Table[[#Totals],[9]]</f>
        <v>0</v>
      </c>
      <c r="I19" s="36">
        <f>Category_XII_Table[[#Totals],[10]]</f>
        <v>0</v>
      </c>
      <c r="J19" s="48">
        <f>Category_XII_Table[[#Totals],[11]]</f>
        <v>0</v>
      </c>
    </row>
    <row r="20" spans="1:10" x14ac:dyDescent="0.3">
      <c r="A20" s="29">
        <f>ROW()-ROW(SummaryTable[[#Headers],[1]])</f>
        <v>13</v>
      </c>
      <c r="B20" s="40"/>
      <c r="C20" s="36"/>
      <c r="D20" s="43"/>
      <c r="E20" s="36"/>
      <c r="F20" s="36">
        <f>Category_XIII_Table[[#Totals],[7]]</f>
        <v>0</v>
      </c>
      <c r="G20" s="36">
        <f>Category_XIII_Table[[#Totals],[8]]</f>
        <v>0</v>
      </c>
      <c r="H20" s="36">
        <f>Category_XIII_Table[[#Totals],[9]]</f>
        <v>0</v>
      </c>
      <c r="I20" s="36">
        <f>Category_XIII_Table[[#Totals],[10]]</f>
        <v>0</v>
      </c>
      <c r="J20" s="48">
        <f>Category_XIII_Table[[#Totals],[11]]</f>
        <v>0</v>
      </c>
    </row>
    <row r="21" spans="1:10" x14ac:dyDescent="0.3">
      <c r="A21" s="29">
        <f>ROW()-ROW(SummaryTable[[#Headers],[1]])</f>
        <v>14</v>
      </c>
      <c r="B21" s="40"/>
      <c r="C21" s="36"/>
      <c r="D21" s="43"/>
      <c r="E21" s="36"/>
      <c r="F21" s="36">
        <f>Category_XIV_Table[[#Totals],[7]]</f>
        <v>0</v>
      </c>
      <c r="G21" s="36">
        <f>Category_XIV_Table[[#Totals],[8]]</f>
        <v>0</v>
      </c>
      <c r="H21" s="36">
        <f>Category_XIV_Table[[#Totals],[9]]</f>
        <v>0</v>
      </c>
      <c r="I21" s="36">
        <f>Category_XIV_Table[[#Totals],[10]]</f>
        <v>0</v>
      </c>
      <c r="J21" s="48">
        <f>Category_XIV_Table[[#Totals],[11]]</f>
        <v>0</v>
      </c>
    </row>
    <row r="22" spans="1:10" x14ac:dyDescent="0.3">
      <c r="A22" s="29">
        <f>ROW()-ROW(SummaryTable[[#Headers],[1]])</f>
        <v>15</v>
      </c>
      <c r="B22" s="40"/>
      <c r="C22" s="36"/>
      <c r="D22" s="43"/>
      <c r="E22" s="36"/>
      <c r="F22" s="36">
        <f>Category_XV_Table[[#Totals],[7]]</f>
        <v>0</v>
      </c>
      <c r="G22" s="36">
        <f>Category_XV_Table[[#Totals],[8]]</f>
        <v>0</v>
      </c>
      <c r="H22" s="36">
        <f>Category_XV_Table[[#Totals],[9]]</f>
        <v>0</v>
      </c>
      <c r="I22" s="36">
        <f>Category_XV_Table[[#Totals],[10]]</f>
        <v>0</v>
      </c>
      <c r="J22" s="48">
        <f>Category_XV_Table[[#Totals],[11]]</f>
        <v>0</v>
      </c>
    </row>
    <row r="23" spans="1:10" x14ac:dyDescent="0.3">
      <c r="A23" s="41"/>
      <c r="B23" s="37"/>
      <c r="C23" s="49" t="s">
        <v>43</v>
      </c>
      <c r="D23" s="38">
        <f>SUBTOTAL(109,SummaryTable[4])</f>
        <v>0</v>
      </c>
      <c r="E23" s="38">
        <f>SUBTOTAL(109,SummaryTable[5])</f>
        <v>0</v>
      </c>
      <c r="F23" s="38">
        <f>SUBTOTAL(109,SummaryTable[6])</f>
        <v>0</v>
      </c>
      <c r="G23" s="38">
        <f>SUBTOTAL(109,SummaryTable[7])</f>
        <v>0</v>
      </c>
      <c r="H23" s="50">
        <f>SUBTOTAL(109,SummaryTable[8])</f>
        <v>0</v>
      </c>
      <c r="I23" s="38">
        <f>SUBTOTAL(109,SummaryTable[9])</f>
        <v>0</v>
      </c>
      <c r="J23" s="63">
        <f>SUBTOTAL(109,SummaryTable[10])</f>
        <v>0</v>
      </c>
    </row>
    <row r="35" spans="1:11" ht="57.6" x14ac:dyDescent="0.3">
      <c r="A35" s="29" t="s">
        <v>20</v>
      </c>
      <c r="B35" s="39" t="s">
        <v>44</v>
      </c>
      <c r="C35" s="39" t="s">
        <v>45</v>
      </c>
      <c r="D35" s="39" t="s">
        <v>46</v>
      </c>
      <c r="E35" s="39" t="s">
        <v>47</v>
      </c>
      <c r="F35" s="39" t="s">
        <v>48</v>
      </c>
      <c r="G35" s="39" t="s">
        <v>49</v>
      </c>
      <c r="H35" s="39" t="s">
        <v>50</v>
      </c>
      <c r="I35" s="44" t="s">
        <v>51</v>
      </c>
      <c r="J35" s="39" t="s">
        <v>30</v>
      </c>
      <c r="K35" s="39" t="s">
        <v>31</v>
      </c>
    </row>
    <row r="36" spans="1:11" x14ac:dyDescent="0.3">
      <c r="A36" s="34" t="s">
        <v>32</v>
      </c>
      <c r="B36" s="33" t="s">
        <v>33</v>
      </c>
      <c r="C36" s="33" t="s">
        <v>34</v>
      </c>
      <c r="D36" s="33" t="s">
        <v>35</v>
      </c>
      <c r="E36" s="33" t="s">
        <v>36</v>
      </c>
      <c r="F36" s="33" t="s">
        <v>37</v>
      </c>
      <c r="G36" s="33" t="s">
        <v>38</v>
      </c>
      <c r="H36" s="33" t="s">
        <v>39</v>
      </c>
      <c r="I36" s="33" t="s">
        <v>40</v>
      </c>
      <c r="J36" s="33" t="s">
        <v>41</v>
      </c>
      <c r="K36" s="35" t="s">
        <v>52</v>
      </c>
    </row>
    <row r="37" spans="1:11" x14ac:dyDescent="0.3">
      <c r="A37" s="59">
        <f>ROW()-ROW(Category_I_Table[[#Headers],[1]])</f>
        <v>1</v>
      </c>
      <c r="B37" s="54" t="s">
        <v>42</v>
      </c>
      <c r="C37" s="54" t="s">
        <v>53</v>
      </c>
      <c r="D37" s="56">
        <v>45292</v>
      </c>
      <c r="E37" s="56">
        <v>45292</v>
      </c>
      <c r="F37" s="57">
        <v>1</v>
      </c>
      <c r="G37" s="58">
        <v>0</v>
      </c>
      <c r="H37" s="58">
        <v>0</v>
      </c>
      <c r="I37" s="65">
        <f>Category_I_Table[[#This Row],[7]]-Category_I_Table[[#This Row],[8]]</f>
        <v>0</v>
      </c>
      <c r="J37" s="55"/>
      <c r="K37" s="66" t="str">
        <f>IF(
Category_I_Table[[#This Row],[6]]="","Wpisz kategorię",
IF(
Category_I_Table[[#This Row],[6]] &gt; ROWS(SummaryTable[]), "Brak kategorii",
IF(
Category_I_Grant = 0,
"Dotacja=0",
IF(
Category_I_Table[[#This Row],[10]]/Category_I_Grant  = 0, "",
Category_I_Table[[#This Row],[10]]/Category_I_Grant))
))</f>
        <v>Dotacja=0</v>
      </c>
    </row>
    <row r="38" spans="1:11" x14ac:dyDescent="0.3">
      <c r="A38" s="41">
        <f>ROW()-ROW(Category_I_Table[[#Headers],[1]])</f>
        <v>2</v>
      </c>
      <c r="B38" s="67" t="s">
        <v>42</v>
      </c>
      <c r="C38" s="67" t="s">
        <v>53</v>
      </c>
      <c r="D38" s="68">
        <v>45292</v>
      </c>
      <c r="E38" s="68">
        <v>45292</v>
      </c>
      <c r="F38" s="57">
        <v>1</v>
      </c>
      <c r="G38" s="58">
        <v>0</v>
      </c>
      <c r="H38" s="58">
        <v>0</v>
      </c>
      <c r="I38" s="65">
        <f>Category_I_Table[[#This Row],[7]]-Category_I_Table[[#This Row],[8]]</f>
        <v>0</v>
      </c>
      <c r="J38" s="70"/>
      <c r="K38" s="66" t="str">
        <f>IF(
Category_I_Table[[#This Row],[6]]="","Wpisz kategorię",
IF(
Category_I_Table[[#This Row],[6]] &gt; ROWS(SummaryTable[]), "Brak kategorii",
IF(
Category_I_Grant = 0,
"Dotacja=0",
IF(
Category_I_Table[[#This Row],[10]]/Category_I_Grant  = 0, "",
Category_I_Table[[#This Row],[10]]/Category_I_Grant))
))</f>
        <v>Dotacja=0</v>
      </c>
    </row>
    <row r="39" spans="1:11" x14ac:dyDescent="0.3">
      <c r="A39" s="41"/>
      <c r="B39" s="37"/>
      <c r="C39" s="51"/>
      <c r="D39" s="37"/>
      <c r="E39" s="37"/>
      <c r="F39" s="52" t="s">
        <v>54</v>
      </c>
      <c r="G39" s="38">
        <f>SUBTOTAL(109,Category_I_Table[7])</f>
        <v>0</v>
      </c>
      <c r="H39" s="38">
        <f>SUBTOTAL(109,Category_I_Table[8])</f>
        <v>0</v>
      </c>
      <c r="I39" s="38">
        <f>SUBTOTAL(109,Category_I_Table[9])</f>
        <v>0</v>
      </c>
      <c r="J39" s="38">
        <f>SUBTOTAL(109,Category_I_Table[10])</f>
        <v>0</v>
      </c>
      <c r="K39" s="53">
        <f>SUBTOTAL(109,Category_I_Table[11])</f>
        <v>0</v>
      </c>
    </row>
    <row r="42" spans="1:11" x14ac:dyDescent="0.3">
      <c r="J42" s="32"/>
      <c r="K42" s="62"/>
    </row>
    <row r="43" spans="1:11" x14ac:dyDescent="0.3">
      <c r="G43" s="32"/>
      <c r="H43" s="32"/>
      <c r="I43" s="32"/>
    </row>
    <row r="44" spans="1:11" ht="57.6" x14ac:dyDescent="0.3">
      <c r="A44" s="29" t="s">
        <v>20</v>
      </c>
      <c r="B44" s="39" t="s">
        <v>44</v>
      </c>
      <c r="C44" s="39" t="s">
        <v>45</v>
      </c>
      <c r="D44" s="39" t="s">
        <v>46</v>
      </c>
      <c r="E44" s="39" t="s">
        <v>47</v>
      </c>
      <c r="F44" s="39" t="s">
        <v>48</v>
      </c>
      <c r="G44" s="39" t="s">
        <v>49</v>
      </c>
      <c r="H44" s="39" t="s">
        <v>50</v>
      </c>
      <c r="I44" s="44" t="s">
        <v>51</v>
      </c>
      <c r="J44" s="39" t="s">
        <v>30</v>
      </c>
      <c r="K44" s="39" t="s">
        <v>31</v>
      </c>
    </row>
    <row r="45" spans="1:11" x14ac:dyDescent="0.3">
      <c r="A45" s="34" t="s">
        <v>32</v>
      </c>
      <c r="B45" s="33" t="s">
        <v>33</v>
      </c>
      <c r="C45" s="33" t="s">
        <v>34</v>
      </c>
      <c r="D45" s="33" t="s">
        <v>35</v>
      </c>
      <c r="E45" s="33" t="s">
        <v>36</v>
      </c>
      <c r="F45" s="33" t="s">
        <v>37</v>
      </c>
      <c r="G45" s="33" t="s">
        <v>38</v>
      </c>
      <c r="H45" s="33" t="s">
        <v>39</v>
      </c>
      <c r="I45" s="33" t="s">
        <v>40</v>
      </c>
      <c r="J45" s="33" t="s">
        <v>41</v>
      </c>
      <c r="K45" s="35" t="s">
        <v>52</v>
      </c>
    </row>
    <row r="46" spans="1:11" x14ac:dyDescent="0.3">
      <c r="A46" s="59">
        <f>ROW()-ROW(Category_II_Table[[#Headers],[1]])</f>
        <v>1</v>
      </c>
      <c r="B46" s="54" t="s">
        <v>42</v>
      </c>
      <c r="C46" s="54" t="s">
        <v>53</v>
      </c>
      <c r="D46" s="56">
        <v>45292</v>
      </c>
      <c r="E46" s="56">
        <v>45292</v>
      </c>
      <c r="F46" s="57">
        <v>2</v>
      </c>
      <c r="G46" s="58">
        <v>0</v>
      </c>
      <c r="H46" s="58">
        <v>0</v>
      </c>
      <c r="I46" s="65">
        <f>Category_II_Table[[#This Row],[7]]-Category_II_Table[[#This Row],[8]]</f>
        <v>0</v>
      </c>
      <c r="J46" s="55"/>
      <c r="K46" s="66" t="str">
        <f>IF(
Category_II_Table[[#This Row],[6]]="","Wpisz kategorię",
IF(
Category_II_Table[[#This Row],[6]] &gt; ROWS(SummaryTable[]), "Brak kategorii",
IF(
Category_II_Grant = 0,
"Dotacja=0",
IF(
Category_II_Table[[#This Row],[10]]/Category_II_Grant  = 0, "",
Category_II_Table[[#This Row],[10]]/Category_II_Grant))
))</f>
        <v>Dotacja=0</v>
      </c>
    </row>
    <row r="47" spans="1:11" x14ac:dyDescent="0.3">
      <c r="A47" s="41">
        <f>ROW()-ROW(Category_II_Table[[#Headers],[1]])</f>
        <v>2</v>
      </c>
      <c r="B47" s="67" t="s">
        <v>42</v>
      </c>
      <c r="C47" s="67" t="s">
        <v>53</v>
      </c>
      <c r="D47" s="68">
        <v>45292</v>
      </c>
      <c r="E47" s="68">
        <v>45292</v>
      </c>
      <c r="F47" s="57">
        <v>2</v>
      </c>
      <c r="G47" s="58">
        <v>0</v>
      </c>
      <c r="H47" s="58">
        <v>0</v>
      </c>
      <c r="I47" s="65">
        <f>Category_II_Table[[#This Row],[7]]-Category_II_Table[[#This Row],[8]]</f>
        <v>0</v>
      </c>
      <c r="J47" s="70"/>
      <c r="K47" s="66" t="str">
        <f>IF(
Category_II_Table[[#This Row],[6]]="","Wpisz kategorię",
IF(
Category_II_Table[[#This Row],[6]] &gt; ROWS(SummaryTable[]), "Brak kategorii",
IF(
Category_II_Grant = 0,
"Dotacja=0",
IF(
Category_II_Table[[#This Row],[10]]/Category_II_Grant  = 0, "",
Category_II_Table[[#This Row],[10]]/Category_II_Grant))
))</f>
        <v>Dotacja=0</v>
      </c>
    </row>
    <row r="48" spans="1:11" x14ac:dyDescent="0.3">
      <c r="A48" s="41"/>
      <c r="B48" s="37"/>
      <c r="C48" s="51"/>
      <c r="D48" s="37"/>
      <c r="E48" s="37"/>
      <c r="F48" s="52" t="s">
        <v>54</v>
      </c>
      <c r="G48" s="38">
        <f>SUBTOTAL(109,Category_II_Table[7])</f>
        <v>0</v>
      </c>
      <c r="H48" s="38">
        <f>SUBTOTAL(109,Category_II_Table[8])</f>
        <v>0</v>
      </c>
      <c r="I48" s="38">
        <f>SUBTOTAL(109,Category_II_Table[9])</f>
        <v>0</v>
      </c>
      <c r="J48" s="38">
        <f>SUBTOTAL(109,Category_II_Table[10])</f>
        <v>0</v>
      </c>
      <c r="K48" s="53">
        <f>SUBTOTAL(109,Category_II_Table[11])</f>
        <v>0</v>
      </c>
    </row>
    <row r="50" spans="1:13" x14ac:dyDescent="0.3">
      <c r="M50" s="47"/>
    </row>
    <row r="51" spans="1:13" x14ac:dyDescent="0.3">
      <c r="M51" s="47"/>
    </row>
    <row r="52" spans="1:13" x14ac:dyDescent="0.3">
      <c r="M52" s="47"/>
    </row>
    <row r="53" spans="1:13" ht="57.6" x14ac:dyDescent="0.3">
      <c r="A53" s="29" t="s">
        <v>20</v>
      </c>
      <c r="B53" s="39" t="s">
        <v>44</v>
      </c>
      <c r="C53" s="39" t="s">
        <v>45</v>
      </c>
      <c r="D53" s="39" t="s">
        <v>46</v>
      </c>
      <c r="E53" s="39" t="s">
        <v>47</v>
      </c>
      <c r="F53" s="39" t="s">
        <v>48</v>
      </c>
      <c r="G53" s="39" t="s">
        <v>49</v>
      </c>
      <c r="H53" s="39" t="s">
        <v>50</v>
      </c>
      <c r="I53" s="44" t="s">
        <v>51</v>
      </c>
      <c r="J53" s="39" t="s">
        <v>30</v>
      </c>
      <c r="K53" s="39" t="s">
        <v>31</v>
      </c>
      <c r="M53" s="47"/>
    </row>
    <row r="54" spans="1:13" x14ac:dyDescent="0.3">
      <c r="A54" s="34" t="s">
        <v>32</v>
      </c>
      <c r="B54" s="33" t="s">
        <v>33</v>
      </c>
      <c r="C54" s="33" t="s">
        <v>34</v>
      </c>
      <c r="D54" s="33" t="s">
        <v>35</v>
      </c>
      <c r="E54" s="33" t="s">
        <v>36</v>
      </c>
      <c r="F54" s="33" t="s">
        <v>37</v>
      </c>
      <c r="G54" s="33" t="s">
        <v>38</v>
      </c>
      <c r="H54" s="33" t="s">
        <v>39</v>
      </c>
      <c r="I54" s="33" t="s">
        <v>40</v>
      </c>
      <c r="J54" s="33" t="s">
        <v>41</v>
      </c>
      <c r="K54" s="35" t="s">
        <v>52</v>
      </c>
      <c r="M54" s="47"/>
    </row>
    <row r="55" spans="1:13" x14ac:dyDescent="0.3">
      <c r="A55" s="59">
        <f>ROW()-ROW(Category_III_Table[[#Headers],[1]])</f>
        <v>1</v>
      </c>
      <c r="B55" s="54" t="s">
        <v>42</v>
      </c>
      <c r="C55" s="54" t="s">
        <v>53</v>
      </c>
      <c r="D55" s="56">
        <v>45292</v>
      </c>
      <c r="E55" s="56">
        <v>45292</v>
      </c>
      <c r="F55" s="57">
        <v>3</v>
      </c>
      <c r="G55" s="58">
        <v>0</v>
      </c>
      <c r="H55" s="58">
        <v>0</v>
      </c>
      <c r="I55" s="65">
        <f>Category_III_Table[[#This Row],[7]]-Category_III_Table[[#This Row],[8]]</f>
        <v>0</v>
      </c>
      <c r="J55" s="55"/>
      <c r="K55" s="66" t="str">
        <f>IF(
Category_III_Table[[#This Row],[6]]="","Wpisz kategorię",
IF(
Category_III_Table[[#This Row],[6]] &gt; ROWS(SummaryTable[]), "Brak kategorii",
IF(
Category_III_Grant = 0,
"Dotacja=0",
IF(
Category_III_Table[[#This Row],[10]]/Category_III_Grant  = 0, "",
Category_III_Table[[#This Row],[10]]/Category_III_Grant))
))</f>
        <v>Dotacja=0</v>
      </c>
      <c r="M55" s="47"/>
    </row>
    <row r="56" spans="1:13" x14ac:dyDescent="0.3">
      <c r="A56" s="41">
        <f>ROW()-ROW(Category_III_Table[[#Headers],[1]])</f>
        <v>2</v>
      </c>
      <c r="B56" s="54" t="s">
        <v>42</v>
      </c>
      <c r="C56" s="54" t="s">
        <v>53</v>
      </c>
      <c r="D56" s="56">
        <v>45292</v>
      </c>
      <c r="E56" s="56">
        <v>45292</v>
      </c>
      <c r="F56" s="57">
        <v>3</v>
      </c>
      <c r="G56" s="58">
        <v>0</v>
      </c>
      <c r="H56" s="58">
        <v>0</v>
      </c>
      <c r="I56" s="65">
        <f>Category_III_Table[[#This Row],[7]]-Category_III_Table[[#This Row],[8]]</f>
        <v>0</v>
      </c>
      <c r="J56" s="70"/>
      <c r="K56" s="66" t="str">
        <f>IF(
Category_III_Table[[#This Row],[6]]="","Wpisz kategorię",
IF(
Category_III_Table[[#This Row],[6]] &gt; ROWS(SummaryTable[]), "Brak kategorii",
IF(
Category_III_Grant = 0,
"Dotacja=0",
IF(
Category_III_Table[[#This Row],[10]]/Category_III_Grant  = 0, "",
Category_III_Table[[#This Row],[10]]/Category_III_Grant))
))</f>
        <v>Dotacja=0</v>
      </c>
      <c r="M56" s="47"/>
    </row>
    <row r="57" spans="1:13" x14ac:dyDescent="0.3">
      <c r="A57" s="41"/>
      <c r="B57" s="37"/>
      <c r="C57" s="51"/>
      <c r="D57" s="37"/>
      <c r="E57" s="37"/>
      <c r="F57" s="52" t="s">
        <v>54</v>
      </c>
      <c r="G57" s="38">
        <f>SUBTOTAL(109,Category_III_Table[7])</f>
        <v>0</v>
      </c>
      <c r="H57" s="38">
        <f>SUBTOTAL(109,Category_III_Table[8])</f>
        <v>0</v>
      </c>
      <c r="I57" s="38">
        <f>SUBTOTAL(109,Category_III_Table[9])</f>
        <v>0</v>
      </c>
      <c r="J57" s="38">
        <f>SUBTOTAL(109,Category_III_Table[10])</f>
        <v>0</v>
      </c>
      <c r="K57" s="53">
        <f>SUBTOTAL(109,Category_III_Table[11])</f>
        <v>0</v>
      </c>
      <c r="M57" s="47"/>
    </row>
    <row r="58" spans="1:13" x14ac:dyDescent="0.3">
      <c r="M58" s="47"/>
    </row>
    <row r="59" spans="1:13" x14ac:dyDescent="0.3">
      <c r="M59" s="47"/>
    </row>
    <row r="60" spans="1:13" x14ac:dyDescent="0.3">
      <c r="M60" s="47"/>
    </row>
    <row r="61" spans="1:13" x14ac:dyDescent="0.3">
      <c r="M61" s="47"/>
    </row>
    <row r="62" spans="1:13" ht="57.6" x14ac:dyDescent="0.3">
      <c r="A62" s="29" t="s">
        <v>20</v>
      </c>
      <c r="B62" s="39" t="s">
        <v>44</v>
      </c>
      <c r="C62" s="39" t="s">
        <v>45</v>
      </c>
      <c r="D62" s="39" t="s">
        <v>46</v>
      </c>
      <c r="E62" s="39" t="s">
        <v>47</v>
      </c>
      <c r="F62" s="39" t="s">
        <v>48</v>
      </c>
      <c r="G62" s="39" t="s">
        <v>49</v>
      </c>
      <c r="H62" s="39" t="s">
        <v>50</v>
      </c>
      <c r="I62" s="44" t="s">
        <v>51</v>
      </c>
      <c r="J62" s="39" t="s">
        <v>30</v>
      </c>
      <c r="K62" s="39" t="s">
        <v>31</v>
      </c>
      <c r="M62" s="47"/>
    </row>
    <row r="63" spans="1:13" x14ac:dyDescent="0.3">
      <c r="A63" s="34" t="s">
        <v>32</v>
      </c>
      <c r="B63" s="33" t="s">
        <v>33</v>
      </c>
      <c r="C63" s="33" t="s">
        <v>34</v>
      </c>
      <c r="D63" s="33" t="s">
        <v>35</v>
      </c>
      <c r="E63" s="33" t="s">
        <v>36</v>
      </c>
      <c r="F63" s="33" t="s">
        <v>37</v>
      </c>
      <c r="G63" s="33" t="s">
        <v>38</v>
      </c>
      <c r="H63" s="33" t="s">
        <v>39</v>
      </c>
      <c r="I63" s="33" t="s">
        <v>40</v>
      </c>
      <c r="J63" s="33" t="s">
        <v>41</v>
      </c>
      <c r="K63" s="35" t="s">
        <v>52</v>
      </c>
      <c r="M63" s="47"/>
    </row>
    <row r="64" spans="1:13" x14ac:dyDescent="0.3">
      <c r="A64" s="59">
        <f>ROW()-ROW(Category_IV_Table[[#Headers],[1]])</f>
        <v>1</v>
      </c>
      <c r="B64" s="54" t="s">
        <v>42</v>
      </c>
      <c r="C64" s="54" t="s">
        <v>53</v>
      </c>
      <c r="D64" s="56">
        <v>45292</v>
      </c>
      <c r="E64" s="56">
        <v>45292</v>
      </c>
      <c r="F64" s="57">
        <v>4</v>
      </c>
      <c r="G64" s="58">
        <v>0</v>
      </c>
      <c r="H64" s="58">
        <v>0</v>
      </c>
      <c r="I64" s="65">
        <f>Category_IV_Table[[#This Row],[7]]-Category_IV_Table[[#This Row],[8]]</f>
        <v>0</v>
      </c>
      <c r="J64" s="55"/>
      <c r="K64" s="66" t="str">
        <f>IF(
Category_IV_Table[[#This Row],[6]]="","Wpisz kategorię",
IF(
Category_IV_Table[[#This Row],[6]] &gt; ROWS(SummaryTable[]), "Brak kategorii",
IF(
Category_IV_Grant = 0,
"Dotacja=0",
IF(
Category_IV_Table[[#This Row],[10]]/Category_IV_Grant  = 0, "",
Category_IV_Table[[#This Row],[10]]/Category_IV_Grant))
))</f>
        <v>Dotacja=0</v>
      </c>
      <c r="M64" s="47"/>
    </row>
    <row r="65" spans="1:13" x14ac:dyDescent="0.3">
      <c r="A65" s="41">
        <f>ROW()-ROW(Category_IV_Table[[#Headers],[1]])</f>
        <v>2</v>
      </c>
      <c r="B65" s="54" t="s">
        <v>42</v>
      </c>
      <c r="C65" s="54" t="s">
        <v>53</v>
      </c>
      <c r="D65" s="56">
        <v>45292</v>
      </c>
      <c r="E65" s="56">
        <v>45292</v>
      </c>
      <c r="F65" s="57">
        <v>4</v>
      </c>
      <c r="G65" s="58">
        <v>0</v>
      </c>
      <c r="H65" s="58">
        <v>0</v>
      </c>
      <c r="I65" s="65">
        <f>Category_IV_Table[[#This Row],[7]]-Category_IV_Table[[#This Row],[8]]</f>
        <v>0</v>
      </c>
      <c r="J65" s="70"/>
      <c r="K65" s="66" t="str">
        <f>IF(
Category_IV_Table[[#This Row],[6]]="","Wpisz kategorię",
IF(
Category_IV_Table[[#This Row],[6]] &gt; ROWS(SummaryTable[]), "Brak kategorii",
IF(
Category_IV_Grant = 0,
"Dotacja=0",
IF(
Category_IV_Table[[#This Row],[10]]/Category_IV_Grant  = 0, "",
Category_IV_Table[[#This Row],[10]]/Category_IV_Grant))
))</f>
        <v>Dotacja=0</v>
      </c>
      <c r="M65" s="47"/>
    </row>
    <row r="66" spans="1:13" x14ac:dyDescent="0.3">
      <c r="A66" s="41"/>
      <c r="B66" s="37"/>
      <c r="C66" s="51"/>
      <c r="D66" s="37"/>
      <c r="E66" s="37"/>
      <c r="F66" s="52" t="s">
        <v>54</v>
      </c>
      <c r="G66" s="38">
        <f>SUBTOTAL(109,Category_IV_Table[7])</f>
        <v>0</v>
      </c>
      <c r="H66" s="38">
        <f>SUBTOTAL(109,Category_IV_Table[8])</f>
        <v>0</v>
      </c>
      <c r="I66" s="38">
        <f>SUBTOTAL(109,Category_IV_Table[9])</f>
        <v>0</v>
      </c>
      <c r="J66" s="38">
        <f>SUBTOTAL(109,Category_IV_Table[10])</f>
        <v>0</v>
      </c>
      <c r="K66" s="53">
        <f>SUBTOTAL(109,Category_IV_Table[11])</f>
        <v>0</v>
      </c>
      <c r="M66" s="47"/>
    </row>
    <row r="67" spans="1:13" x14ac:dyDescent="0.3">
      <c r="M67" s="47"/>
    </row>
    <row r="68" spans="1:13" x14ac:dyDescent="0.3">
      <c r="M68" s="47"/>
    </row>
    <row r="69" spans="1:13" x14ac:dyDescent="0.3">
      <c r="M69" s="47"/>
    </row>
    <row r="70" spans="1:13" x14ac:dyDescent="0.3">
      <c r="M70" s="47"/>
    </row>
    <row r="71" spans="1:13" ht="57.6" x14ac:dyDescent="0.3">
      <c r="A71" s="29" t="s">
        <v>20</v>
      </c>
      <c r="B71" s="39" t="s">
        <v>44</v>
      </c>
      <c r="C71" s="39" t="s">
        <v>45</v>
      </c>
      <c r="D71" s="39" t="s">
        <v>46</v>
      </c>
      <c r="E71" s="39" t="s">
        <v>47</v>
      </c>
      <c r="F71" s="39" t="s">
        <v>48</v>
      </c>
      <c r="G71" s="39" t="s">
        <v>49</v>
      </c>
      <c r="H71" s="39" t="s">
        <v>50</v>
      </c>
      <c r="I71" s="44" t="s">
        <v>51</v>
      </c>
      <c r="J71" s="39" t="s">
        <v>30</v>
      </c>
      <c r="K71" s="39" t="s">
        <v>31</v>
      </c>
      <c r="M71" s="47"/>
    </row>
    <row r="72" spans="1:13" x14ac:dyDescent="0.3">
      <c r="A72" s="34" t="s">
        <v>32</v>
      </c>
      <c r="B72" s="33" t="s">
        <v>33</v>
      </c>
      <c r="C72" s="33" t="s">
        <v>34</v>
      </c>
      <c r="D72" s="33" t="s">
        <v>35</v>
      </c>
      <c r="E72" s="33" t="s">
        <v>36</v>
      </c>
      <c r="F72" s="33" t="s">
        <v>37</v>
      </c>
      <c r="G72" s="33" t="s">
        <v>38</v>
      </c>
      <c r="H72" s="33" t="s">
        <v>39</v>
      </c>
      <c r="I72" s="33" t="s">
        <v>40</v>
      </c>
      <c r="J72" s="33" t="s">
        <v>41</v>
      </c>
      <c r="K72" s="35" t="s">
        <v>52</v>
      </c>
      <c r="M72" s="47"/>
    </row>
    <row r="73" spans="1:13" x14ac:dyDescent="0.3">
      <c r="A73" s="59">
        <f>ROW()-ROW(Category_V_Table[[#Headers],[1]])</f>
        <v>1</v>
      </c>
      <c r="B73" s="54" t="s">
        <v>42</v>
      </c>
      <c r="C73" s="54" t="s">
        <v>53</v>
      </c>
      <c r="D73" s="56">
        <v>45292</v>
      </c>
      <c r="E73" s="56">
        <v>45292</v>
      </c>
      <c r="F73" s="57">
        <v>5</v>
      </c>
      <c r="G73" s="58">
        <v>0</v>
      </c>
      <c r="H73" s="58">
        <v>0</v>
      </c>
      <c r="I73" s="65">
        <f>Category_V_Table[[#This Row],[7]]-Category_V_Table[[#This Row],[8]]</f>
        <v>0</v>
      </c>
      <c r="J73" s="55"/>
      <c r="K73" s="66" t="str">
        <f>IF(
Category_V_Table[[#This Row],[6]]="","Wpisz kategorię",
IF(
Category_V_Table[[#This Row],[6]] &gt; ROWS(SummaryTable[]), "Brak kategorii",
IF(
Category_V_Grant = 0,
"Dotacja=0",
IF(
Category_V_Table[[#This Row],[10]]/Category_V_Grant  = 0, "",
Category_V_Table[[#This Row],[10]]/Category_V_Grant))
))</f>
        <v>Dotacja=0</v>
      </c>
      <c r="M73" s="47"/>
    </row>
    <row r="74" spans="1:13" x14ac:dyDescent="0.3">
      <c r="A74" s="41">
        <f>ROW()-ROW(Category_V_Table[[#Headers],[1]])</f>
        <v>2</v>
      </c>
      <c r="B74" s="54" t="s">
        <v>42</v>
      </c>
      <c r="C74" s="54" t="s">
        <v>53</v>
      </c>
      <c r="D74" s="56">
        <v>45292</v>
      </c>
      <c r="E74" s="56">
        <v>45292</v>
      </c>
      <c r="F74" s="57">
        <v>5</v>
      </c>
      <c r="G74" s="58">
        <v>0</v>
      </c>
      <c r="H74" s="58">
        <v>0</v>
      </c>
      <c r="I74" s="65">
        <f>Category_V_Table[[#This Row],[7]]-Category_V_Table[[#This Row],[8]]</f>
        <v>0</v>
      </c>
      <c r="J74" s="70"/>
      <c r="K74" s="66" t="str">
        <f>IF(
Category_V_Table[[#This Row],[6]]="","Wpisz kategorię",
IF(
Category_V_Table[[#This Row],[6]] &gt; ROWS(SummaryTable[]), "Brak kategorii",
IF(
Category_V_Grant = 0,
"Dotacja=0",
IF(
Category_V_Table[[#This Row],[10]]/Category_V_Grant  = 0, "",
Category_V_Table[[#This Row],[10]]/Category_V_Grant))
))</f>
        <v>Dotacja=0</v>
      </c>
      <c r="M74" s="47"/>
    </row>
    <row r="75" spans="1:13" x14ac:dyDescent="0.3">
      <c r="A75" s="41"/>
      <c r="B75" s="37"/>
      <c r="C75" s="51"/>
      <c r="D75" s="37"/>
      <c r="E75" s="37"/>
      <c r="F75" s="52" t="s">
        <v>54</v>
      </c>
      <c r="G75" s="38">
        <f>SUBTOTAL(109,Category_V_Table[7])</f>
        <v>0</v>
      </c>
      <c r="H75" s="38">
        <f>SUBTOTAL(109,Category_V_Table[8])</f>
        <v>0</v>
      </c>
      <c r="I75" s="38">
        <f>SUBTOTAL(109,Category_V_Table[9])</f>
        <v>0</v>
      </c>
      <c r="J75" s="38">
        <f>SUBTOTAL(109,Category_V_Table[10])</f>
        <v>0</v>
      </c>
      <c r="K75" s="53">
        <f>SUBTOTAL(109,Category_V_Table[11])</f>
        <v>0</v>
      </c>
      <c r="M75" s="47"/>
    </row>
    <row r="76" spans="1:13" x14ac:dyDescent="0.3">
      <c r="M76" s="47"/>
    </row>
    <row r="77" spans="1:13" x14ac:dyDescent="0.3">
      <c r="M77" s="47"/>
    </row>
    <row r="78" spans="1:13" x14ac:dyDescent="0.3">
      <c r="M78" s="47"/>
    </row>
    <row r="79" spans="1:13" x14ac:dyDescent="0.3">
      <c r="M79" s="47"/>
    </row>
    <row r="80" spans="1:13" ht="57.6" x14ac:dyDescent="0.3">
      <c r="A80" s="29" t="s">
        <v>20</v>
      </c>
      <c r="B80" s="39" t="s">
        <v>44</v>
      </c>
      <c r="C80" s="39" t="s">
        <v>45</v>
      </c>
      <c r="D80" s="39" t="s">
        <v>46</v>
      </c>
      <c r="E80" s="39" t="s">
        <v>47</v>
      </c>
      <c r="F80" s="39" t="s">
        <v>48</v>
      </c>
      <c r="G80" s="39" t="s">
        <v>49</v>
      </c>
      <c r="H80" s="39" t="s">
        <v>50</v>
      </c>
      <c r="I80" s="44" t="s">
        <v>51</v>
      </c>
      <c r="J80" s="39" t="s">
        <v>30</v>
      </c>
      <c r="K80" s="39" t="s">
        <v>31</v>
      </c>
    </row>
    <row r="81" spans="1:11" x14ac:dyDescent="0.3">
      <c r="A81" s="34" t="s">
        <v>32</v>
      </c>
      <c r="B81" s="33" t="s">
        <v>33</v>
      </c>
      <c r="C81" s="33" t="s">
        <v>34</v>
      </c>
      <c r="D81" s="33" t="s">
        <v>35</v>
      </c>
      <c r="E81" s="33" t="s">
        <v>36</v>
      </c>
      <c r="F81" s="33" t="s">
        <v>37</v>
      </c>
      <c r="G81" s="33" t="s">
        <v>38</v>
      </c>
      <c r="H81" s="33" t="s">
        <v>39</v>
      </c>
      <c r="I81" s="33" t="s">
        <v>40</v>
      </c>
      <c r="J81" s="33" t="s">
        <v>41</v>
      </c>
      <c r="K81" s="35" t="s">
        <v>52</v>
      </c>
    </row>
    <row r="82" spans="1:11" x14ac:dyDescent="0.3">
      <c r="A82" s="59">
        <f>ROW()-ROW(Category_VI_Table[[#Headers],[1]])</f>
        <v>1</v>
      </c>
      <c r="B82" s="54" t="s">
        <v>42</v>
      </c>
      <c r="C82" s="54" t="s">
        <v>53</v>
      </c>
      <c r="D82" s="56">
        <v>45292</v>
      </c>
      <c r="E82" s="56">
        <v>45292</v>
      </c>
      <c r="F82" s="57">
        <v>6</v>
      </c>
      <c r="G82" s="58">
        <v>0</v>
      </c>
      <c r="H82" s="58">
        <v>0</v>
      </c>
      <c r="I82" s="65">
        <f>Category_VI_Table[[#This Row],[7]]-Category_VI_Table[[#This Row],[8]]</f>
        <v>0</v>
      </c>
      <c r="J82" s="55"/>
      <c r="K82" s="66" t="str">
        <f>IF(
Category_VI_Table[[#This Row],[6]]="","Wpisz kategorię",
IF(
Category_VI_Table[[#This Row],[6]] &gt; ROWS(SummaryTable[]), "Brak kategorii",
IF(
Category_VI_Grant = 0,
"Dotacja=0",
IF(
Category_VI_Table[[#This Row],[10]]/Category_VI_Grant  = 0, "",
Category_VI_Table[[#This Row],[10]]/Category_VI_Grant))
))</f>
        <v>Dotacja=0</v>
      </c>
    </row>
    <row r="83" spans="1:11" x14ac:dyDescent="0.3">
      <c r="A83" s="41">
        <f>ROW()-ROW(Category_VI_Table[[#Headers],[1]])</f>
        <v>2</v>
      </c>
      <c r="B83" s="54" t="s">
        <v>42</v>
      </c>
      <c r="C83" s="54" t="s">
        <v>53</v>
      </c>
      <c r="D83" s="56">
        <v>45292</v>
      </c>
      <c r="E83" s="56">
        <v>45292</v>
      </c>
      <c r="F83" s="57">
        <v>6</v>
      </c>
      <c r="G83" s="58">
        <v>0</v>
      </c>
      <c r="H83" s="58">
        <v>0</v>
      </c>
      <c r="I83" s="69">
        <f>Category_VI_Table[[#This Row],[7]]-Category_VI_Table[[#This Row],[8]]</f>
        <v>0</v>
      </c>
      <c r="J83" s="70"/>
      <c r="K83" s="66" t="str">
        <f>IF(
Category_VI_Table[[#This Row],[6]]="","Wpisz kategorię",
IF(
Category_VI_Table[[#This Row],[6]] &gt; ROWS(SummaryTable[]), "Brak kategorii",
IF(
Category_VI_Grant = 0,
"Dotacja=0",
IF(
Category_VI_Table[[#This Row],[10]]/Category_VI_Grant  = 0, "",
Category_VI_Table[[#This Row],[10]]/Category_VI_Grant))
))</f>
        <v>Dotacja=0</v>
      </c>
    </row>
    <row r="84" spans="1:11" x14ac:dyDescent="0.3">
      <c r="A84" s="41"/>
      <c r="B84" s="37"/>
      <c r="C84" s="51"/>
      <c r="D84" s="37"/>
      <c r="E84" s="37"/>
      <c r="F84" s="52" t="s">
        <v>54</v>
      </c>
      <c r="G84" s="38">
        <f>SUBTOTAL(109,Category_VI_Table[7])</f>
        <v>0</v>
      </c>
      <c r="H84" s="38">
        <f>SUBTOTAL(109,Category_VI_Table[8])</f>
        <v>0</v>
      </c>
      <c r="I84" s="38">
        <f>SUBTOTAL(109,Category_VI_Table[9])</f>
        <v>0</v>
      </c>
      <c r="J84" s="38">
        <f>SUBTOTAL(109,Category_VI_Table[10])</f>
        <v>0</v>
      </c>
      <c r="K84" s="53">
        <f>SUBTOTAL(109,Category_VI_Table[11])</f>
        <v>0</v>
      </c>
    </row>
    <row r="85" spans="1:11" x14ac:dyDescent="0.3">
      <c r="A85" s="45"/>
      <c r="B85" s="46"/>
      <c r="C85" s="45"/>
      <c r="D85" s="46"/>
      <c r="E85" s="46"/>
      <c r="F85" s="42"/>
      <c r="G85" s="61"/>
      <c r="H85" s="61"/>
      <c r="I85" s="61"/>
      <c r="J85" s="61"/>
      <c r="K85" s="64"/>
    </row>
    <row r="86" spans="1:11" x14ac:dyDescent="0.3">
      <c r="A86" s="45"/>
      <c r="B86" s="46"/>
      <c r="C86" s="45"/>
      <c r="D86" s="46"/>
      <c r="E86" s="46"/>
      <c r="F86" s="42"/>
      <c r="G86" s="61"/>
      <c r="H86" s="61"/>
      <c r="I86" s="61"/>
      <c r="J86" s="61"/>
      <c r="K86" s="64"/>
    </row>
    <row r="89" spans="1:11" ht="57.6" x14ac:dyDescent="0.3">
      <c r="A89" s="29" t="s">
        <v>20</v>
      </c>
      <c r="B89" s="39" t="s">
        <v>44</v>
      </c>
      <c r="C89" s="39" t="s">
        <v>45</v>
      </c>
      <c r="D89" s="39" t="s">
        <v>46</v>
      </c>
      <c r="E89" s="39" t="s">
        <v>47</v>
      </c>
      <c r="F89" s="39" t="s">
        <v>48</v>
      </c>
      <c r="G89" s="39" t="s">
        <v>49</v>
      </c>
      <c r="H89" s="39" t="s">
        <v>50</v>
      </c>
      <c r="I89" s="44" t="s">
        <v>51</v>
      </c>
      <c r="J89" s="39" t="s">
        <v>30</v>
      </c>
      <c r="K89" s="39" t="s">
        <v>31</v>
      </c>
    </row>
    <row r="90" spans="1:11" x14ac:dyDescent="0.3">
      <c r="A90" s="34" t="s">
        <v>32</v>
      </c>
      <c r="B90" s="33" t="s">
        <v>33</v>
      </c>
      <c r="C90" s="33" t="s">
        <v>34</v>
      </c>
      <c r="D90" s="33" t="s">
        <v>35</v>
      </c>
      <c r="E90" s="33" t="s">
        <v>36</v>
      </c>
      <c r="F90" s="33" t="s">
        <v>37</v>
      </c>
      <c r="G90" s="33" t="s">
        <v>38</v>
      </c>
      <c r="H90" s="33" t="s">
        <v>39</v>
      </c>
      <c r="I90" s="33" t="s">
        <v>40</v>
      </c>
      <c r="J90" s="33" t="s">
        <v>41</v>
      </c>
      <c r="K90" s="35" t="s">
        <v>52</v>
      </c>
    </row>
    <row r="91" spans="1:11" x14ac:dyDescent="0.3">
      <c r="A91" s="59">
        <f>ROW()-ROW(Category_VII_Table[[#Headers],[1]])</f>
        <v>1</v>
      </c>
      <c r="B91" s="54" t="s">
        <v>42</v>
      </c>
      <c r="C91" s="54" t="s">
        <v>53</v>
      </c>
      <c r="D91" s="56">
        <v>45292</v>
      </c>
      <c r="E91" s="56">
        <v>45292</v>
      </c>
      <c r="F91" s="57">
        <v>7</v>
      </c>
      <c r="G91" s="58">
        <v>0</v>
      </c>
      <c r="H91" s="58">
        <v>0</v>
      </c>
      <c r="I91" s="65">
        <f>Category_VII_Table[[#This Row],[7]]-Category_VII_Table[[#This Row],[8]]</f>
        <v>0</v>
      </c>
      <c r="J91" s="55"/>
      <c r="K91" s="66" t="str">
        <f>IF(
Category_VII_Table[[#This Row],[6]]="","Wpisz kategorię",
IF(
Category_VII_Table[[#This Row],[6]] &gt; ROWS(SummaryTable[]), "Brak kategorii",
IF(
Category_VII_Grant = 0,
"Dotacja=0",
IF(
Category_VII_Table[[#This Row],[10]]/Category_VII_Grant  = 0, "",
Category_VII_Table[[#This Row],[10]]/Category_VII_Grant))
))</f>
        <v>Dotacja=0</v>
      </c>
    </row>
    <row r="92" spans="1:11" x14ac:dyDescent="0.3">
      <c r="A92" s="41">
        <f>ROW()-ROW(Category_VII_Table[[#Headers],[1]])</f>
        <v>2</v>
      </c>
      <c r="B92" s="54" t="s">
        <v>42</v>
      </c>
      <c r="C92" s="54" t="s">
        <v>53</v>
      </c>
      <c r="D92" s="56">
        <v>45292</v>
      </c>
      <c r="E92" s="56">
        <v>45292</v>
      </c>
      <c r="F92" s="57">
        <v>7</v>
      </c>
      <c r="G92" s="58">
        <v>0</v>
      </c>
      <c r="H92" s="58">
        <v>0</v>
      </c>
      <c r="I92" s="69">
        <f>Category_VII_Table[[#This Row],[7]]-Category_VII_Table[[#This Row],[8]]</f>
        <v>0</v>
      </c>
      <c r="J92" s="70"/>
      <c r="K92" s="66" t="str">
        <f>IF(
Category_VII_Table[[#This Row],[6]]="","Wpisz kategorię",
IF(
Category_VII_Table[[#This Row],[6]] &gt; ROWS(SummaryTable[]), "Brak kategorii",
IF(
Category_VII_Grant = 0,
"Dotacja=0",
IF(
Category_VII_Table[[#This Row],[10]]/Category_VII_Grant  = 0, "",
Category_VII_Table[[#This Row],[10]]/Category_VII_Grant))
))</f>
        <v>Dotacja=0</v>
      </c>
    </row>
    <row r="93" spans="1:11" x14ac:dyDescent="0.3">
      <c r="A93" s="41"/>
      <c r="B93" s="37"/>
      <c r="C93" s="51"/>
      <c r="D93" s="37"/>
      <c r="E93" s="37"/>
      <c r="F93" s="52" t="s">
        <v>54</v>
      </c>
      <c r="G93" s="38">
        <f>SUBTOTAL(109,Category_VII_Table[7])</f>
        <v>0</v>
      </c>
      <c r="H93" s="38">
        <f>SUBTOTAL(109,Category_VII_Table[8])</f>
        <v>0</v>
      </c>
      <c r="I93" s="38">
        <f>SUBTOTAL(109,Category_VII_Table[9])</f>
        <v>0</v>
      </c>
      <c r="J93" s="38">
        <f>SUBTOTAL(109,Category_VII_Table[10])</f>
        <v>0</v>
      </c>
      <c r="K93" s="53">
        <f>SUBTOTAL(109,Category_VII_Table[11])</f>
        <v>0</v>
      </c>
    </row>
    <row r="94" spans="1:11" x14ac:dyDescent="0.3">
      <c r="A94" s="45"/>
      <c r="B94" s="46"/>
      <c r="C94" s="45"/>
      <c r="D94" s="46"/>
      <c r="E94" s="46"/>
      <c r="F94" s="42"/>
      <c r="G94" s="61"/>
      <c r="H94" s="61"/>
      <c r="I94" s="61"/>
      <c r="J94" s="61"/>
      <c r="K94" s="64"/>
    </row>
    <row r="95" spans="1:11" x14ac:dyDescent="0.3">
      <c r="A95" s="45"/>
      <c r="B95" s="46"/>
      <c r="C95" s="45"/>
      <c r="D95" s="46"/>
      <c r="E95" s="46"/>
      <c r="F95" s="42"/>
      <c r="G95" s="61"/>
      <c r="H95" s="61"/>
      <c r="I95" s="61"/>
      <c r="J95" s="61"/>
      <c r="K95" s="64"/>
    </row>
    <row r="98" spans="1:11" ht="57.6" x14ac:dyDescent="0.3">
      <c r="A98" s="29" t="s">
        <v>20</v>
      </c>
      <c r="B98" s="39" t="s">
        <v>44</v>
      </c>
      <c r="C98" s="39" t="s">
        <v>45</v>
      </c>
      <c r="D98" s="39" t="s">
        <v>46</v>
      </c>
      <c r="E98" s="39" t="s">
        <v>47</v>
      </c>
      <c r="F98" s="39" t="s">
        <v>48</v>
      </c>
      <c r="G98" s="39" t="s">
        <v>49</v>
      </c>
      <c r="H98" s="39" t="s">
        <v>50</v>
      </c>
      <c r="I98" s="44" t="s">
        <v>51</v>
      </c>
      <c r="J98" s="39" t="s">
        <v>30</v>
      </c>
      <c r="K98" s="39" t="s">
        <v>31</v>
      </c>
    </row>
    <row r="99" spans="1:11" x14ac:dyDescent="0.3">
      <c r="A99" s="34" t="s">
        <v>32</v>
      </c>
      <c r="B99" s="33" t="s">
        <v>33</v>
      </c>
      <c r="C99" s="33" t="s">
        <v>34</v>
      </c>
      <c r="D99" s="33" t="s">
        <v>35</v>
      </c>
      <c r="E99" s="33" t="s">
        <v>36</v>
      </c>
      <c r="F99" s="33" t="s">
        <v>37</v>
      </c>
      <c r="G99" s="33" t="s">
        <v>38</v>
      </c>
      <c r="H99" s="33" t="s">
        <v>39</v>
      </c>
      <c r="I99" s="33" t="s">
        <v>40</v>
      </c>
      <c r="J99" s="33" t="s">
        <v>41</v>
      </c>
      <c r="K99" s="35" t="s">
        <v>52</v>
      </c>
    </row>
    <row r="100" spans="1:11" x14ac:dyDescent="0.3">
      <c r="A100" s="59">
        <f>ROW()-ROW(Category_VIII_Table[[#Headers],[1]])</f>
        <v>1</v>
      </c>
      <c r="B100" s="54" t="s">
        <v>42</v>
      </c>
      <c r="C100" s="54" t="s">
        <v>53</v>
      </c>
      <c r="D100" s="56">
        <v>45292</v>
      </c>
      <c r="E100" s="56">
        <v>45292</v>
      </c>
      <c r="F100" s="57">
        <v>8</v>
      </c>
      <c r="G100" s="58">
        <v>0</v>
      </c>
      <c r="H100" s="58">
        <v>0</v>
      </c>
      <c r="I100" s="65">
        <f>Category_VIII_Table[[#This Row],[7]]-Category_VIII_Table[[#This Row],[8]]</f>
        <v>0</v>
      </c>
      <c r="J100" s="55"/>
      <c r="K100" s="66" t="str">
        <f>IF(
Category_VIII_Table[[#This Row],[6]]="","Wpisz kategorię",
IF(
Category_VIII_Table[[#This Row],[6]] &gt; ROWS(SummaryTable[]), "Brak kategorii",
IF(
Category_VIII_Grant = 0,
"Dotacja=0",
IF(
Category_VIII_Table[[#This Row],[10]]/Category_VIII_Grant  = 0, "",
Category_VIII_Table[[#This Row],[10]]/Category_VIII_Grant))
))</f>
        <v>Dotacja=0</v>
      </c>
    </row>
    <row r="101" spans="1:11" x14ac:dyDescent="0.3">
      <c r="A101" s="41">
        <f>ROW()-ROW(Category_VIII_Table[[#Headers],[1]])</f>
        <v>2</v>
      </c>
      <c r="B101" s="54" t="s">
        <v>42</v>
      </c>
      <c r="C101" s="54" t="s">
        <v>53</v>
      </c>
      <c r="D101" s="56">
        <v>45292</v>
      </c>
      <c r="E101" s="56">
        <v>45292</v>
      </c>
      <c r="F101" s="57">
        <v>8</v>
      </c>
      <c r="G101" s="58">
        <v>0</v>
      </c>
      <c r="H101" s="58">
        <v>0</v>
      </c>
      <c r="I101" s="65">
        <f>Category_VIII_Table[[#This Row],[7]]-Category_VIII_Table[[#This Row],[8]]</f>
        <v>0</v>
      </c>
      <c r="J101" s="55"/>
      <c r="K101" s="66" t="str">
        <f>IF(
Category_VIII_Table[[#This Row],[6]]="","Wpisz kategorię",
IF(
Category_VIII_Table[[#This Row],[6]] &gt; ROWS(SummaryTable[]), "Brak kategorii",
IF(
Category_VIII_Grant = 0,
"Dotacja=0",
IF(
Category_VIII_Table[[#This Row],[10]]/Category_VIII_Grant  = 0, "",
Category_VIII_Table[[#This Row],[10]]/Category_VIII_Grant))
))</f>
        <v>Dotacja=0</v>
      </c>
    </row>
    <row r="102" spans="1:11" x14ac:dyDescent="0.3">
      <c r="A102" s="41"/>
      <c r="B102" s="37"/>
      <c r="C102" s="51"/>
      <c r="D102" s="37"/>
      <c r="E102" s="37"/>
      <c r="F102" s="52" t="s">
        <v>54</v>
      </c>
      <c r="G102" s="38">
        <f>SUBTOTAL(109,Category_VIII_Table[7])</f>
        <v>0</v>
      </c>
      <c r="H102" s="38">
        <f>SUBTOTAL(109,Category_VIII_Table[8])</f>
        <v>0</v>
      </c>
      <c r="I102" s="38">
        <f>SUBTOTAL(109,Category_VIII_Table[9])</f>
        <v>0</v>
      </c>
      <c r="J102" s="38">
        <f>SUBTOTAL(109,Category_VIII_Table[10])</f>
        <v>0</v>
      </c>
      <c r="K102" s="53">
        <f>SUBTOTAL(109,Category_VIII_Table[11])</f>
        <v>0</v>
      </c>
    </row>
    <row r="107" spans="1:11" ht="57.6" x14ac:dyDescent="0.3">
      <c r="A107" s="29" t="s">
        <v>20</v>
      </c>
      <c r="B107" s="39" t="s">
        <v>44</v>
      </c>
      <c r="C107" s="39" t="s">
        <v>45</v>
      </c>
      <c r="D107" s="39" t="s">
        <v>46</v>
      </c>
      <c r="E107" s="39" t="s">
        <v>47</v>
      </c>
      <c r="F107" s="39" t="s">
        <v>48</v>
      </c>
      <c r="G107" s="39" t="s">
        <v>49</v>
      </c>
      <c r="H107" s="39" t="s">
        <v>50</v>
      </c>
      <c r="I107" s="44" t="s">
        <v>51</v>
      </c>
      <c r="J107" s="39" t="s">
        <v>30</v>
      </c>
      <c r="K107" s="39" t="s">
        <v>31</v>
      </c>
    </row>
    <row r="108" spans="1:11" x14ac:dyDescent="0.3">
      <c r="A108" s="34" t="s">
        <v>32</v>
      </c>
      <c r="B108" s="33" t="s">
        <v>33</v>
      </c>
      <c r="C108" s="33" t="s">
        <v>34</v>
      </c>
      <c r="D108" s="33" t="s">
        <v>35</v>
      </c>
      <c r="E108" s="33" t="s">
        <v>36</v>
      </c>
      <c r="F108" s="33" t="s">
        <v>37</v>
      </c>
      <c r="G108" s="33" t="s">
        <v>38</v>
      </c>
      <c r="H108" s="33" t="s">
        <v>39</v>
      </c>
      <c r="I108" s="33" t="s">
        <v>40</v>
      </c>
      <c r="J108" s="33" t="s">
        <v>41</v>
      </c>
      <c r="K108" s="35" t="s">
        <v>52</v>
      </c>
    </row>
    <row r="109" spans="1:11" x14ac:dyDescent="0.3">
      <c r="A109" s="59">
        <f>ROW()-ROW(Category_IX_Table[[#Headers],[1]])</f>
        <v>1</v>
      </c>
      <c r="B109" s="54" t="s">
        <v>42</v>
      </c>
      <c r="C109" s="54" t="s">
        <v>53</v>
      </c>
      <c r="D109" s="56">
        <v>45292</v>
      </c>
      <c r="E109" s="56">
        <v>45292</v>
      </c>
      <c r="F109" s="57">
        <v>9</v>
      </c>
      <c r="G109" s="58">
        <v>0</v>
      </c>
      <c r="H109" s="58">
        <v>0</v>
      </c>
      <c r="I109" s="65">
        <f>Category_IX_Table[[#This Row],[7]]-Category_IX_Table[[#This Row],[8]]</f>
        <v>0</v>
      </c>
      <c r="J109" s="55"/>
      <c r="K109" s="66" t="str">
        <f>IF(
Category_IX_Table[[#This Row],[6]]="","Wpisz kategorię",
IF(
Category_IX_Table[[#This Row],[6]] &gt; ROWS(SummaryTable[]), "Brak kategorii",
IF(
Category_IX_Grant = 0,
"Dotacja=0",
IF(
Category_IX_Table[[#This Row],[10]]/Category_IX_Grant  = 0, "",
Category_IX_Table[[#This Row],[10]]/Category_IX_Grant))
))</f>
        <v>Dotacja=0</v>
      </c>
    </row>
    <row r="110" spans="1:11" x14ac:dyDescent="0.3">
      <c r="A110" s="59">
        <f>ROW()-ROW(Category_IX_Table[[#Headers],[1]])</f>
        <v>2</v>
      </c>
      <c r="B110" s="54" t="s">
        <v>42</v>
      </c>
      <c r="C110" s="54" t="s">
        <v>53</v>
      </c>
      <c r="D110" s="56">
        <v>45292</v>
      </c>
      <c r="E110" s="56">
        <v>45292</v>
      </c>
      <c r="F110" s="57">
        <v>9</v>
      </c>
      <c r="G110" s="58">
        <v>0</v>
      </c>
      <c r="H110" s="58">
        <v>0</v>
      </c>
      <c r="I110" s="65">
        <f>Category_IX_Table[[#This Row],[7]]-Category_IX_Table[[#This Row],[8]]</f>
        <v>0</v>
      </c>
      <c r="J110" s="55"/>
      <c r="K110" s="66" t="str">
        <f>IF(
Category_IX_Table[[#This Row],[6]]="","Wpisz kategorię",
IF(
Category_IX_Table[[#This Row],[6]] &gt; ROWS(SummaryTable[]), "Brak kategorii",
IF(
Category_IX_Grant = 0,
"Dotacja=0",
IF(
Category_IX_Table[[#This Row],[10]]/Category_IX_Grant  = 0, "",
Category_IX_Table[[#This Row],[10]]/Category_IX_Grant))
))</f>
        <v>Dotacja=0</v>
      </c>
    </row>
    <row r="111" spans="1:11" x14ac:dyDescent="0.3">
      <c r="A111" s="41"/>
      <c r="B111" s="37"/>
      <c r="C111" s="51"/>
      <c r="D111" s="37"/>
      <c r="E111" s="37"/>
      <c r="F111" s="52" t="s">
        <v>54</v>
      </c>
      <c r="G111" s="38">
        <f>SUBTOTAL(109,Category_IX_Table[7])</f>
        <v>0</v>
      </c>
      <c r="H111" s="38">
        <f>SUBTOTAL(109,Category_IX_Table[8])</f>
        <v>0</v>
      </c>
      <c r="I111" s="38">
        <f>SUBTOTAL(109,Category_IX_Table[9])</f>
        <v>0</v>
      </c>
      <c r="J111" s="38">
        <f>SUBTOTAL(109,Category_IX_Table[10])</f>
        <v>0</v>
      </c>
      <c r="K111" s="53">
        <f>SUBTOTAL(109,Category_IX_Table[11])</f>
        <v>0</v>
      </c>
    </row>
    <row r="116" spans="1:11" ht="57.6" x14ac:dyDescent="0.3">
      <c r="A116" s="29" t="s">
        <v>20</v>
      </c>
      <c r="B116" s="39" t="s">
        <v>44</v>
      </c>
      <c r="C116" s="39" t="s">
        <v>45</v>
      </c>
      <c r="D116" s="39" t="s">
        <v>46</v>
      </c>
      <c r="E116" s="39" t="s">
        <v>47</v>
      </c>
      <c r="F116" s="39" t="s">
        <v>48</v>
      </c>
      <c r="G116" s="39" t="s">
        <v>49</v>
      </c>
      <c r="H116" s="39" t="s">
        <v>50</v>
      </c>
      <c r="I116" s="44" t="s">
        <v>51</v>
      </c>
      <c r="J116" s="39" t="s">
        <v>30</v>
      </c>
      <c r="K116" s="39" t="s">
        <v>31</v>
      </c>
    </row>
    <row r="117" spans="1:11" x14ac:dyDescent="0.3">
      <c r="A117" s="34" t="s">
        <v>32</v>
      </c>
      <c r="B117" s="33" t="s">
        <v>33</v>
      </c>
      <c r="C117" s="33" t="s">
        <v>34</v>
      </c>
      <c r="D117" s="33" t="s">
        <v>35</v>
      </c>
      <c r="E117" s="33" t="s">
        <v>36</v>
      </c>
      <c r="F117" s="33" t="s">
        <v>37</v>
      </c>
      <c r="G117" s="33" t="s">
        <v>38</v>
      </c>
      <c r="H117" s="33" t="s">
        <v>39</v>
      </c>
      <c r="I117" s="33" t="s">
        <v>40</v>
      </c>
      <c r="J117" s="33" t="s">
        <v>41</v>
      </c>
      <c r="K117" s="35" t="s">
        <v>52</v>
      </c>
    </row>
    <row r="118" spans="1:11" x14ac:dyDescent="0.3">
      <c r="A118" s="59">
        <f>ROW()-ROW(Category_X_Table[[#Headers],[1]])</f>
        <v>1</v>
      </c>
      <c r="B118" s="54" t="s">
        <v>42</v>
      </c>
      <c r="C118" s="54" t="s">
        <v>53</v>
      </c>
      <c r="D118" s="56">
        <v>45292</v>
      </c>
      <c r="E118" s="56">
        <v>45292</v>
      </c>
      <c r="F118" s="57">
        <v>10</v>
      </c>
      <c r="G118" s="58">
        <v>0</v>
      </c>
      <c r="H118" s="58">
        <v>0</v>
      </c>
      <c r="I118" s="65">
        <f>Category_X_Table[[#This Row],[7]]-Category_X_Table[[#This Row],[8]]</f>
        <v>0</v>
      </c>
      <c r="J118" s="55"/>
      <c r="K118" s="66" t="str">
        <f>IF(
Category_X_Table[[#This Row],[6]]="","Wpisz kategorię",
IF(
Category_X_Table[[#This Row],[6]] &gt; ROWS(SummaryTable[]), "Brak kategorii",
IF(
Category_X_Grant = 0,
"Dotacja=0",
IF(
Category_X_Table[[#This Row],[10]]/Category_X_Grant  = 0, "",
Category_X_Table[[#This Row],[10]]/Category_X_Grant))
))</f>
        <v>Dotacja=0</v>
      </c>
    </row>
    <row r="119" spans="1:11" x14ac:dyDescent="0.3">
      <c r="A119" s="59">
        <f>ROW()-ROW(Category_X_Table[[#Headers],[1]])</f>
        <v>2</v>
      </c>
      <c r="B119" s="54" t="s">
        <v>42</v>
      </c>
      <c r="C119" s="54" t="s">
        <v>53</v>
      </c>
      <c r="D119" s="56">
        <v>45292</v>
      </c>
      <c r="E119" s="56">
        <v>45292</v>
      </c>
      <c r="F119" s="57">
        <v>10</v>
      </c>
      <c r="G119" s="58">
        <v>0</v>
      </c>
      <c r="H119" s="58">
        <v>0</v>
      </c>
      <c r="I119" s="65">
        <f>Category_X_Table[[#This Row],[7]]-Category_X_Table[[#This Row],[8]]</f>
        <v>0</v>
      </c>
      <c r="J119" s="55"/>
      <c r="K119" s="66" t="str">
        <f>IF(
Category_X_Table[[#This Row],[6]]="","Wpisz kategorię",
IF(
Category_X_Table[[#This Row],[6]] &gt; ROWS(SummaryTable[]), "Brak kategorii",
IF(
Category_X_Grant = 0,
"Dotacja=0",
IF(
Category_X_Table[[#This Row],[10]]/Category_X_Grant  = 0, "",
Category_X_Table[[#This Row],[10]]/Category_X_Grant))
))</f>
        <v>Dotacja=0</v>
      </c>
    </row>
    <row r="120" spans="1:11" x14ac:dyDescent="0.3">
      <c r="A120" s="41"/>
      <c r="B120" s="37"/>
      <c r="C120" s="51"/>
      <c r="D120" s="37"/>
      <c r="E120" s="37"/>
      <c r="F120" s="52" t="s">
        <v>54</v>
      </c>
      <c r="G120" s="38">
        <f>SUBTOTAL(109,Category_X_Table[7])</f>
        <v>0</v>
      </c>
      <c r="H120" s="38">
        <f>SUBTOTAL(109,Category_X_Table[8])</f>
        <v>0</v>
      </c>
      <c r="I120" s="38">
        <f>SUBTOTAL(109,Category_X_Table[9])</f>
        <v>0</v>
      </c>
      <c r="J120" s="38">
        <f>SUBTOTAL(109,Category_X_Table[10])</f>
        <v>0</v>
      </c>
      <c r="K120" s="53">
        <f>SUBTOTAL(109,Category_X_Table[11])</f>
        <v>0</v>
      </c>
    </row>
    <row r="125" spans="1:11" ht="57.6" x14ac:dyDescent="0.3">
      <c r="A125" s="29" t="s">
        <v>20</v>
      </c>
      <c r="B125" s="39" t="s">
        <v>44</v>
      </c>
      <c r="C125" s="39" t="s">
        <v>45</v>
      </c>
      <c r="D125" s="39" t="s">
        <v>46</v>
      </c>
      <c r="E125" s="39" t="s">
        <v>47</v>
      </c>
      <c r="F125" s="39" t="s">
        <v>48</v>
      </c>
      <c r="G125" s="39" t="s">
        <v>49</v>
      </c>
      <c r="H125" s="39" t="s">
        <v>50</v>
      </c>
      <c r="I125" s="44" t="s">
        <v>51</v>
      </c>
      <c r="J125" s="39" t="s">
        <v>30</v>
      </c>
      <c r="K125" s="39" t="s">
        <v>31</v>
      </c>
    </row>
    <row r="126" spans="1:11" x14ac:dyDescent="0.3">
      <c r="A126" s="34" t="s">
        <v>32</v>
      </c>
      <c r="B126" s="33" t="s">
        <v>33</v>
      </c>
      <c r="C126" s="33" t="s">
        <v>34</v>
      </c>
      <c r="D126" s="33" t="s">
        <v>35</v>
      </c>
      <c r="E126" s="33" t="s">
        <v>36</v>
      </c>
      <c r="F126" s="33" t="s">
        <v>37</v>
      </c>
      <c r="G126" s="33" t="s">
        <v>38</v>
      </c>
      <c r="H126" s="33" t="s">
        <v>39</v>
      </c>
      <c r="I126" s="33" t="s">
        <v>40</v>
      </c>
      <c r="J126" s="33" t="s">
        <v>41</v>
      </c>
      <c r="K126" s="35" t="s">
        <v>52</v>
      </c>
    </row>
    <row r="127" spans="1:11" x14ac:dyDescent="0.3">
      <c r="A127" s="59">
        <f>ROW()-ROW(Category_XI_Table[[#Headers],[1]])</f>
        <v>1</v>
      </c>
      <c r="B127" s="54" t="s">
        <v>42</v>
      </c>
      <c r="C127" s="54" t="s">
        <v>53</v>
      </c>
      <c r="D127" s="56">
        <v>45292</v>
      </c>
      <c r="E127" s="56">
        <v>45292</v>
      </c>
      <c r="F127" s="57">
        <v>11</v>
      </c>
      <c r="G127" s="58">
        <v>0</v>
      </c>
      <c r="H127" s="58">
        <v>0</v>
      </c>
      <c r="I127" s="65">
        <f>Category_XI_Table[[#This Row],[7]]-Category_XI_Table[[#This Row],[8]]</f>
        <v>0</v>
      </c>
      <c r="J127" s="55"/>
      <c r="K127" s="66" t="str">
        <f>IF(
Category_XI_Table[[#This Row],[6]]="","Wpisz kategorię",
IF(
Category_XI_Table[[#This Row],[6]] &gt; ROWS(SummaryTable[]), "Brak kategorii",
IF(
Category_XI_Grant = 0,
"Dotacja=0",
IF(
Category_XI_Table[[#This Row],[10]]/Category_XI_Grant  = 0, "",
Category_XI_Table[[#This Row],[10]]/Category_XI_Grant))
))</f>
        <v>Dotacja=0</v>
      </c>
    </row>
    <row r="128" spans="1:11" x14ac:dyDescent="0.3">
      <c r="A128" s="59">
        <f>ROW()-ROW(Category_XI_Table[[#Headers],[1]])</f>
        <v>2</v>
      </c>
      <c r="B128" s="54" t="s">
        <v>42</v>
      </c>
      <c r="C128" s="54" t="s">
        <v>53</v>
      </c>
      <c r="D128" s="56">
        <v>45292</v>
      </c>
      <c r="E128" s="56">
        <v>45292</v>
      </c>
      <c r="F128" s="57">
        <v>11</v>
      </c>
      <c r="G128" s="58">
        <v>0</v>
      </c>
      <c r="H128" s="58">
        <v>0</v>
      </c>
      <c r="I128" s="65">
        <f>Category_XI_Table[[#This Row],[7]]-Category_XI_Table[[#This Row],[8]]</f>
        <v>0</v>
      </c>
      <c r="J128" s="55"/>
      <c r="K128" s="66" t="str">
        <f>IF(
Category_XI_Table[[#This Row],[6]]="","Wpisz kategorię",
IF(
Category_XI_Table[[#This Row],[6]] &gt; ROWS(SummaryTable[]), "Brak kategorii",
IF(
Category_XI_Grant = 0,
"Dotacja=0",
IF(
Category_XI_Table[[#This Row],[10]]/Category_XI_Grant  = 0, "",
Category_XI_Table[[#This Row],[10]]/Category_XI_Grant))
))</f>
        <v>Dotacja=0</v>
      </c>
    </row>
    <row r="129" spans="1:11" x14ac:dyDescent="0.3">
      <c r="A129" s="41"/>
      <c r="B129" s="37"/>
      <c r="C129" s="51"/>
      <c r="D129" s="37"/>
      <c r="E129" s="37"/>
      <c r="F129" s="52" t="s">
        <v>54</v>
      </c>
      <c r="G129" s="38">
        <f>SUBTOTAL(109,Category_XI_Table[7])</f>
        <v>0</v>
      </c>
      <c r="H129" s="38">
        <f>SUBTOTAL(109,Category_XI_Table[8])</f>
        <v>0</v>
      </c>
      <c r="I129" s="38">
        <f>SUBTOTAL(109,Category_XI_Table[9])</f>
        <v>0</v>
      </c>
      <c r="J129" s="38">
        <f>SUBTOTAL(109,Category_XI_Table[10])</f>
        <v>0</v>
      </c>
      <c r="K129" s="53">
        <f>SUBTOTAL(109,Category_XI_Table[11])</f>
        <v>0</v>
      </c>
    </row>
    <row r="134" spans="1:11" ht="57.6" x14ac:dyDescent="0.3">
      <c r="A134" s="29" t="s">
        <v>20</v>
      </c>
      <c r="B134" s="39" t="s">
        <v>44</v>
      </c>
      <c r="C134" s="39" t="s">
        <v>45</v>
      </c>
      <c r="D134" s="39" t="s">
        <v>46</v>
      </c>
      <c r="E134" s="39" t="s">
        <v>47</v>
      </c>
      <c r="F134" s="39" t="s">
        <v>48</v>
      </c>
      <c r="G134" s="39" t="s">
        <v>49</v>
      </c>
      <c r="H134" s="39" t="s">
        <v>50</v>
      </c>
      <c r="I134" s="44" t="s">
        <v>51</v>
      </c>
      <c r="J134" s="39" t="s">
        <v>30</v>
      </c>
      <c r="K134" s="39" t="s">
        <v>31</v>
      </c>
    </row>
    <row r="135" spans="1:11" x14ac:dyDescent="0.3">
      <c r="A135" s="34" t="s">
        <v>32</v>
      </c>
      <c r="B135" s="33" t="s">
        <v>33</v>
      </c>
      <c r="C135" s="33" t="s">
        <v>34</v>
      </c>
      <c r="D135" s="33" t="s">
        <v>35</v>
      </c>
      <c r="E135" s="33" t="s">
        <v>36</v>
      </c>
      <c r="F135" s="33" t="s">
        <v>37</v>
      </c>
      <c r="G135" s="33" t="s">
        <v>38</v>
      </c>
      <c r="H135" s="33" t="s">
        <v>39</v>
      </c>
      <c r="I135" s="33" t="s">
        <v>40</v>
      </c>
      <c r="J135" s="33" t="s">
        <v>41</v>
      </c>
      <c r="K135" s="35" t="s">
        <v>52</v>
      </c>
    </row>
    <row r="136" spans="1:11" x14ac:dyDescent="0.3">
      <c r="A136" s="59">
        <f>ROW()-ROW(Category_XII_Table[[#Headers],[1]])</f>
        <v>1</v>
      </c>
      <c r="B136" s="54" t="s">
        <v>42</v>
      </c>
      <c r="C136" s="54" t="s">
        <v>53</v>
      </c>
      <c r="D136" s="56">
        <v>45292</v>
      </c>
      <c r="E136" s="56">
        <v>45292</v>
      </c>
      <c r="F136" s="57">
        <v>12</v>
      </c>
      <c r="G136" s="58">
        <v>0</v>
      </c>
      <c r="H136" s="58">
        <v>0</v>
      </c>
      <c r="I136" s="65">
        <f>Category_XII_Table[[#This Row],[7]]-Category_XII_Table[[#This Row],[8]]</f>
        <v>0</v>
      </c>
      <c r="J136" s="55"/>
      <c r="K136" s="66" t="str">
        <f>IF(
Category_XII_Table[[#This Row],[6]]="","Wpisz kategorię",
IF(
Category_XII_Table[[#This Row],[6]] &gt; ROWS(SummaryTable[]), "Brak kategorii",
IF(
Category_XII_Grant = 0,
"Dotacja=0",
IF(
Category_XII_Table[[#This Row],[10]]/Category_XII_Grant  = 0, "",
Category_XII_Table[[#This Row],[10]]/Category_XII_Grant))
))</f>
        <v>Dotacja=0</v>
      </c>
    </row>
    <row r="137" spans="1:11" x14ac:dyDescent="0.3">
      <c r="A137" s="59">
        <f>ROW()-ROW(Category_XII_Table[[#Headers],[1]])</f>
        <v>2</v>
      </c>
      <c r="B137" s="54" t="s">
        <v>42</v>
      </c>
      <c r="C137" s="54" t="s">
        <v>53</v>
      </c>
      <c r="D137" s="56">
        <v>45292</v>
      </c>
      <c r="E137" s="56">
        <v>45292</v>
      </c>
      <c r="F137" s="57">
        <v>12</v>
      </c>
      <c r="G137" s="58">
        <v>0</v>
      </c>
      <c r="H137" s="58">
        <v>0</v>
      </c>
      <c r="I137" s="65">
        <f>Category_XII_Table[[#This Row],[7]]-Category_XII_Table[[#This Row],[8]]</f>
        <v>0</v>
      </c>
      <c r="J137" s="55"/>
      <c r="K137" s="66" t="str">
        <f>IF(
Category_XII_Table[[#This Row],[6]]="","Wpisz kategorię",
IF(
Category_XII_Table[[#This Row],[6]] &gt; ROWS(SummaryTable[]), "Brak kategorii",
IF(
Category_XII_Grant = 0,
"Dotacja=0",
IF(
Category_XII_Table[[#This Row],[10]]/Category_XII_Grant  = 0, "",
Category_XII_Table[[#This Row],[10]]/Category_XII_Grant))
))</f>
        <v>Dotacja=0</v>
      </c>
    </row>
    <row r="138" spans="1:11" x14ac:dyDescent="0.3">
      <c r="A138" s="41"/>
      <c r="B138" s="37"/>
      <c r="C138" s="51"/>
      <c r="D138" s="37"/>
      <c r="E138" s="37"/>
      <c r="F138" s="52" t="s">
        <v>54</v>
      </c>
      <c r="G138" s="38">
        <f>SUBTOTAL(109,Category_XII_Table[7])</f>
        <v>0</v>
      </c>
      <c r="H138" s="38">
        <f>SUBTOTAL(109,Category_XII_Table[8])</f>
        <v>0</v>
      </c>
      <c r="I138" s="38">
        <f>SUBTOTAL(109,Category_XII_Table[9])</f>
        <v>0</v>
      </c>
      <c r="J138" s="38">
        <f>SUBTOTAL(109,Category_XII_Table[10])</f>
        <v>0</v>
      </c>
      <c r="K138" s="53">
        <f>SUBTOTAL(109,Category_XII_Table[11])</f>
        <v>0</v>
      </c>
    </row>
    <row r="143" spans="1:11" ht="57.6" x14ac:dyDescent="0.3">
      <c r="A143" s="29" t="s">
        <v>20</v>
      </c>
      <c r="B143" s="39" t="s">
        <v>44</v>
      </c>
      <c r="C143" s="39" t="s">
        <v>45</v>
      </c>
      <c r="D143" s="39" t="s">
        <v>46</v>
      </c>
      <c r="E143" s="39" t="s">
        <v>47</v>
      </c>
      <c r="F143" s="39" t="s">
        <v>48</v>
      </c>
      <c r="G143" s="39" t="s">
        <v>49</v>
      </c>
      <c r="H143" s="39" t="s">
        <v>50</v>
      </c>
      <c r="I143" s="44" t="s">
        <v>51</v>
      </c>
      <c r="J143" s="39" t="s">
        <v>30</v>
      </c>
      <c r="K143" s="39" t="s">
        <v>31</v>
      </c>
    </row>
    <row r="144" spans="1:11" x14ac:dyDescent="0.3">
      <c r="A144" s="34" t="s">
        <v>32</v>
      </c>
      <c r="B144" s="33" t="s">
        <v>33</v>
      </c>
      <c r="C144" s="33" t="s">
        <v>34</v>
      </c>
      <c r="D144" s="33" t="s">
        <v>35</v>
      </c>
      <c r="E144" s="33" t="s">
        <v>36</v>
      </c>
      <c r="F144" s="33" t="s">
        <v>37</v>
      </c>
      <c r="G144" s="33" t="s">
        <v>38</v>
      </c>
      <c r="H144" s="33" t="s">
        <v>39</v>
      </c>
      <c r="I144" s="33" t="s">
        <v>40</v>
      </c>
      <c r="J144" s="33" t="s">
        <v>41</v>
      </c>
      <c r="K144" s="35" t="s">
        <v>52</v>
      </c>
    </row>
    <row r="145" spans="1:11" x14ac:dyDescent="0.3">
      <c r="A145" s="59">
        <f>ROW()-ROW(Category_XIII_Table[[#Headers],[1]])</f>
        <v>1</v>
      </c>
      <c r="B145" s="54" t="s">
        <v>42</v>
      </c>
      <c r="C145" s="54" t="s">
        <v>53</v>
      </c>
      <c r="D145" s="56">
        <v>45292</v>
      </c>
      <c r="E145" s="56">
        <v>45292</v>
      </c>
      <c r="F145" s="57">
        <v>13</v>
      </c>
      <c r="G145" s="58">
        <v>0</v>
      </c>
      <c r="H145" s="58">
        <v>0</v>
      </c>
      <c r="I145" s="65">
        <f>Category_XIII_Table[[#This Row],[7]]-Category_XIII_Table[[#This Row],[8]]</f>
        <v>0</v>
      </c>
      <c r="J145" s="55"/>
      <c r="K145" s="66" t="str">
        <f>IF(
Category_XIII_Table[[#This Row],[6]]="","Wpisz kategorię",
IF(
Category_XIII_Table[[#This Row],[6]] &gt; ROWS(SummaryTable[]), "Brak kategorii",
IF(
Category_XIII_Grant = 0,
"Dotacja=0",
IF(
Category_XIII_Table[[#This Row],[10]]/Category_XIII_Grant  = 0, "",
Category_XIII_Table[[#This Row],[10]]/Category_XIII_Grant))
))</f>
        <v>Dotacja=0</v>
      </c>
    </row>
    <row r="146" spans="1:11" x14ac:dyDescent="0.3">
      <c r="A146" s="59">
        <f>ROW()-ROW(Category_XIII_Table[[#Headers],[1]])</f>
        <v>2</v>
      </c>
      <c r="B146" s="54" t="s">
        <v>42</v>
      </c>
      <c r="C146" s="54" t="s">
        <v>53</v>
      </c>
      <c r="D146" s="56">
        <v>45292</v>
      </c>
      <c r="E146" s="56">
        <v>45292</v>
      </c>
      <c r="F146" s="57">
        <v>13</v>
      </c>
      <c r="G146" s="58">
        <v>0</v>
      </c>
      <c r="H146" s="58">
        <v>0</v>
      </c>
      <c r="I146" s="65">
        <f>Category_XIII_Table[[#This Row],[7]]-Category_XIII_Table[[#This Row],[8]]</f>
        <v>0</v>
      </c>
      <c r="J146" s="55"/>
      <c r="K146" s="66" t="str">
        <f>IF(
Category_XIII_Table[[#This Row],[6]]="","Wpisz kategorię",
IF(
Category_XIII_Table[[#This Row],[6]] &gt; ROWS(SummaryTable[]), "Brak kategorii",
IF(
Category_XIII_Grant = 0,
"Dotacja=0",
IF(
Category_XIII_Table[[#This Row],[10]]/Category_XIII_Grant  = 0, "",
Category_XIII_Table[[#This Row],[10]]/Category_XIII_Grant))
))</f>
        <v>Dotacja=0</v>
      </c>
    </row>
    <row r="147" spans="1:11" x14ac:dyDescent="0.3">
      <c r="A147" s="41"/>
      <c r="B147" s="37"/>
      <c r="C147" s="51"/>
      <c r="D147" s="37"/>
      <c r="E147" s="37"/>
      <c r="F147" s="52" t="s">
        <v>54</v>
      </c>
      <c r="G147" s="38">
        <f>SUBTOTAL(109,Category_XIII_Table[7])</f>
        <v>0</v>
      </c>
      <c r="H147" s="38">
        <f>SUBTOTAL(109,Category_XIII_Table[8])</f>
        <v>0</v>
      </c>
      <c r="I147" s="38">
        <f>SUBTOTAL(109,Category_XIII_Table[9])</f>
        <v>0</v>
      </c>
      <c r="J147" s="38">
        <f>SUBTOTAL(109,Category_XIII_Table[10])</f>
        <v>0</v>
      </c>
      <c r="K147" s="53">
        <f>SUBTOTAL(109,Category_XIII_Table[11])</f>
        <v>0</v>
      </c>
    </row>
    <row r="152" spans="1:11" ht="57.6" x14ac:dyDescent="0.3">
      <c r="A152" s="29" t="s">
        <v>20</v>
      </c>
      <c r="B152" s="39" t="s">
        <v>44</v>
      </c>
      <c r="C152" s="39" t="s">
        <v>45</v>
      </c>
      <c r="D152" s="39" t="s">
        <v>46</v>
      </c>
      <c r="E152" s="39" t="s">
        <v>47</v>
      </c>
      <c r="F152" s="39" t="s">
        <v>48</v>
      </c>
      <c r="G152" s="39" t="s">
        <v>49</v>
      </c>
      <c r="H152" s="39" t="s">
        <v>50</v>
      </c>
      <c r="I152" s="44" t="s">
        <v>51</v>
      </c>
      <c r="J152" s="39" t="s">
        <v>30</v>
      </c>
      <c r="K152" s="39" t="s">
        <v>31</v>
      </c>
    </row>
    <row r="153" spans="1:11" x14ac:dyDescent="0.3">
      <c r="A153" s="34" t="s">
        <v>32</v>
      </c>
      <c r="B153" s="33" t="s">
        <v>33</v>
      </c>
      <c r="C153" s="33" t="s">
        <v>34</v>
      </c>
      <c r="D153" s="33" t="s">
        <v>35</v>
      </c>
      <c r="E153" s="33" t="s">
        <v>36</v>
      </c>
      <c r="F153" s="33" t="s">
        <v>37</v>
      </c>
      <c r="G153" s="33" t="s">
        <v>38</v>
      </c>
      <c r="H153" s="33" t="s">
        <v>39</v>
      </c>
      <c r="I153" s="33" t="s">
        <v>40</v>
      </c>
      <c r="J153" s="33" t="s">
        <v>41</v>
      </c>
      <c r="K153" s="35" t="s">
        <v>52</v>
      </c>
    </row>
    <row r="154" spans="1:11" x14ac:dyDescent="0.3">
      <c r="A154" s="59">
        <f>ROW()-ROW(Category_XIV_Table[[#Headers],[1]])</f>
        <v>1</v>
      </c>
      <c r="B154" s="54" t="s">
        <v>42</v>
      </c>
      <c r="C154" s="54" t="s">
        <v>53</v>
      </c>
      <c r="D154" s="56">
        <v>45292</v>
      </c>
      <c r="E154" s="56">
        <v>45292</v>
      </c>
      <c r="F154" s="57">
        <v>14</v>
      </c>
      <c r="G154" s="58">
        <v>0</v>
      </c>
      <c r="H154" s="58">
        <v>0</v>
      </c>
      <c r="I154" s="65">
        <f>Category_XIV_Table[[#This Row],[7]]-Category_XIV_Table[[#This Row],[8]]</f>
        <v>0</v>
      </c>
      <c r="J154" s="55"/>
      <c r="K154" s="66" t="str">
        <f>IF(
Category_XIV_Table[[#This Row],[6]]="","Wpisz kategorię",
IF(
Category_XIV_Table[[#This Row],[6]] &gt; ROWS(SummaryTable[]), "Brak kategorii",
IF(
Category_XIV_Grant = 0,
"Dotacja=0",
IF(
Category_XIV_Table[[#This Row],[10]]/Category_XIV_Grant  = 0, "",
Category_XIV_Table[[#This Row],[10]]/Category_XIV_Grant))
))</f>
        <v>Dotacja=0</v>
      </c>
    </row>
    <row r="155" spans="1:11" x14ac:dyDescent="0.3">
      <c r="A155" s="59">
        <f>ROW()-ROW(Category_XIV_Table[[#Headers],[1]])</f>
        <v>2</v>
      </c>
      <c r="B155" s="54" t="s">
        <v>42</v>
      </c>
      <c r="C155" s="54" t="s">
        <v>53</v>
      </c>
      <c r="D155" s="56">
        <v>45292</v>
      </c>
      <c r="E155" s="56">
        <v>45292</v>
      </c>
      <c r="F155" s="57">
        <v>14</v>
      </c>
      <c r="G155" s="58">
        <v>0</v>
      </c>
      <c r="H155" s="58">
        <v>0</v>
      </c>
      <c r="I155" s="65">
        <f>Category_XIV_Table[[#This Row],[7]]-Category_XIV_Table[[#This Row],[8]]</f>
        <v>0</v>
      </c>
      <c r="J155" s="55"/>
      <c r="K155" s="66" t="str">
        <f>IF(
Category_XIV_Table[[#This Row],[6]]="","Wpisz kategorię",
IF(
Category_XIV_Table[[#This Row],[6]] &gt; ROWS(SummaryTable[]), "Brak kategorii",
IF(
Category_XIV_Grant = 0,
"Dotacja=0",
IF(
Category_XIV_Table[[#This Row],[10]]/Category_XIV_Grant  = 0, "",
Category_XIV_Table[[#This Row],[10]]/Category_XIV_Grant))
))</f>
        <v>Dotacja=0</v>
      </c>
    </row>
    <row r="156" spans="1:11" x14ac:dyDescent="0.3">
      <c r="A156" s="41"/>
      <c r="B156" s="37"/>
      <c r="C156" s="51"/>
      <c r="D156" s="37"/>
      <c r="E156" s="37"/>
      <c r="F156" s="52" t="s">
        <v>54</v>
      </c>
      <c r="G156" s="38">
        <f>SUBTOTAL(109,Category_XIV_Table[7])</f>
        <v>0</v>
      </c>
      <c r="H156" s="38">
        <f>SUBTOTAL(109,Category_XIV_Table[8])</f>
        <v>0</v>
      </c>
      <c r="I156" s="38">
        <f>SUBTOTAL(109,Category_XIV_Table[9])</f>
        <v>0</v>
      </c>
      <c r="J156" s="38">
        <f>SUBTOTAL(109,Category_XIV_Table[10])</f>
        <v>0</v>
      </c>
      <c r="K156" s="53">
        <f>SUBTOTAL(109,Category_XIV_Table[11])</f>
        <v>0</v>
      </c>
    </row>
    <row r="161" spans="1:11" ht="57.6" x14ac:dyDescent="0.3">
      <c r="A161" s="29" t="s">
        <v>20</v>
      </c>
      <c r="B161" s="39" t="s">
        <v>44</v>
      </c>
      <c r="C161" s="39" t="s">
        <v>45</v>
      </c>
      <c r="D161" s="39" t="s">
        <v>46</v>
      </c>
      <c r="E161" s="39" t="s">
        <v>47</v>
      </c>
      <c r="F161" s="39" t="s">
        <v>48</v>
      </c>
      <c r="G161" s="39" t="s">
        <v>49</v>
      </c>
      <c r="H161" s="39" t="s">
        <v>50</v>
      </c>
      <c r="I161" s="44" t="s">
        <v>51</v>
      </c>
      <c r="J161" s="39" t="s">
        <v>30</v>
      </c>
      <c r="K161" s="39" t="s">
        <v>31</v>
      </c>
    </row>
    <row r="162" spans="1:11" x14ac:dyDescent="0.3">
      <c r="A162" s="34" t="s">
        <v>32</v>
      </c>
      <c r="B162" s="33" t="s">
        <v>33</v>
      </c>
      <c r="C162" s="33" t="s">
        <v>34</v>
      </c>
      <c r="D162" s="33" t="s">
        <v>35</v>
      </c>
      <c r="E162" s="33" t="s">
        <v>36</v>
      </c>
      <c r="F162" s="33" t="s">
        <v>37</v>
      </c>
      <c r="G162" s="33" t="s">
        <v>38</v>
      </c>
      <c r="H162" s="33" t="s">
        <v>39</v>
      </c>
      <c r="I162" s="33" t="s">
        <v>40</v>
      </c>
      <c r="J162" s="33" t="s">
        <v>41</v>
      </c>
      <c r="K162" s="35" t="s">
        <v>52</v>
      </c>
    </row>
    <row r="163" spans="1:11" x14ac:dyDescent="0.3">
      <c r="A163" s="59">
        <f>ROW()-ROW(Category_XV_Table[[#Headers],[1]])</f>
        <v>1</v>
      </c>
      <c r="B163" s="54" t="s">
        <v>42</v>
      </c>
      <c r="C163" s="54" t="s">
        <v>53</v>
      </c>
      <c r="D163" s="56">
        <v>45292</v>
      </c>
      <c r="E163" s="56">
        <v>45292</v>
      </c>
      <c r="F163" s="57">
        <v>15</v>
      </c>
      <c r="G163" s="58">
        <v>0</v>
      </c>
      <c r="H163" s="58">
        <v>0</v>
      </c>
      <c r="I163" s="65">
        <f>Category_XV_Table[[#This Row],[7]]-Category_XV_Table[[#This Row],[8]]</f>
        <v>0</v>
      </c>
      <c r="J163" s="55"/>
      <c r="K163" s="66" t="str">
        <f>IF(
Category_XV_Table[[#This Row],[6]]="","Wpisz kategorię",
IF(
Category_XV_Table[[#This Row],[6]] &gt; ROWS(SummaryTable[]), "Brak kategorii",
IF(
Category_XV_Grant = 0,
"Dotacja=0",
IF(
Category_XV_Table[[#This Row],[10]]/Category_XV_Grant  = 0, "",
Category_XV_Table[[#This Row],[10]]/Category_XV_Grant))
))</f>
        <v>Dotacja=0</v>
      </c>
    </row>
    <row r="164" spans="1:11" x14ac:dyDescent="0.3">
      <c r="A164" s="59">
        <f>ROW()-ROW(Category_XV_Table[[#Headers],[1]])</f>
        <v>2</v>
      </c>
      <c r="B164" s="54" t="s">
        <v>42</v>
      </c>
      <c r="C164" s="54" t="s">
        <v>53</v>
      </c>
      <c r="D164" s="56">
        <v>45292</v>
      </c>
      <c r="E164" s="56">
        <v>45292</v>
      </c>
      <c r="F164" s="57">
        <v>15</v>
      </c>
      <c r="G164" s="58">
        <v>0</v>
      </c>
      <c r="H164" s="58">
        <v>0</v>
      </c>
      <c r="I164" s="65">
        <f>Category_XV_Table[[#This Row],[7]]-Category_XV_Table[[#This Row],[8]]</f>
        <v>0</v>
      </c>
      <c r="J164" s="55"/>
      <c r="K164" s="66" t="str">
        <f>IF(
Category_XV_Table[[#This Row],[6]]="","Wpisz kategorię",
IF(
Category_XV_Table[[#This Row],[6]] &gt; ROWS(SummaryTable[]), "Brak kategorii",
IF(
Category_XV_Grant = 0,
"Dotacja=0",
IF(
Category_XV_Table[[#This Row],[10]]/Category_XV_Grant  = 0, "",
Category_XV_Table[[#This Row],[10]]/Category_XV_Grant))
))</f>
        <v>Dotacja=0</v>
      </c>
    </row>
    <row r="165" spans="1:11" x14ac:dyDescent="0.3">
      <c r="A165" s="41"/>
      <c r="B165" s="37"/>
      <c r="C165" s="51"/>
      <c r="D165" s="37"/>
      <c r="E165" s="37"/>
      <c r="F165" s="52" t="s">
        <v>54</v>
      </c>
      <c r="G165" s="38">
        <f>SUBTOTAL(109,Category_XV_Table[7])</f>
        <v>0</v>
      </c>
      <c r="H165" s="38">
        <f>SUBTOTAL(109,Category_XV_Table[8])</f>
        <v>0</v>
      </c>
      <c r="I165" s="38">
        <f>SUBTOTAL(109,Category_XV_Table[9])</f>
        <v>0</v>
      </c>
      <c r="J165" s="38">
        <f>SUBTOTAL(109,Category_XV_Table[10])</f>
        <v>0</v>
      </c>
      <c r="K165" s="53">
        <f>SUBTOTAL(109,Category_XV_Table[11])</f>
        <v>0</v>
      </c>
    </row>
  </sheetData>
  <sheetProtection insertRows="0" deleteRows="0" pivotTables="0"/>
  <mergeCells count="4">
    <mergeCell ref="B5:F5"/>
    <mergeCell ref="A5:A6"/>
    <mergeCell ref="G5:J5"/>
    <mergeCell ref="A1:J1"/>
  </mergeCells>
  <phoneticPr fontId="13" type="noConversion"/>
  <pageMargins left="0.19685039370078741" right="0.19685039370078741" top="0.74803149606299213" bottom="0.39370078740157483" header="0.31496062992125984" footer="0.19685039370078741"/>
  <pageSetup paperSize="9" scale="70" orientation="landscape" r:id="rId1"/>
  <headerFooter>
    <oddHeader>&amp;C&amp;"-,Pogrubiony"&amp;16&amp;A</oddHeader>
    <oddFooter>&amp;LSporządzono dnia: &amp;T o godz. &amp;D&amp;RStrona: &amp;P  z  &amp;N</oddFooter>
  </headerFooter>
  <rowBreaks count="1" manualBreakCount="1">
    <brk id="34" max="16383" man="1"/>
  </rowBreaks>
  <colBreaks count="1" manualBreakCount="1">
    <brk id="12" max="1048575" man="1"/>
  </colBreaks>
  <ignoredErrors>
    <ignoredError sqref="A37 I37" unlockedFormula="1"/>
    <ignoredError sqref="G10:H11 G12:G17 H12:H17 G9:H9 G18:G22 H18:H22" calculatedColumn="1"/>
  </ignoredErrors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2"/>
  <sheetViews>
    <sheetView showGridLines="0" tabSelected="1" topLeftCell="A16" zoomScaleNormal="100" zoomScaleSheetLayoutView="100" workbookViewId="0">
      <selection activeCell="B20" sqref="B20:D20"/>
    </sheetView>
  </sheetViews>
  <sheetFormatPr defaultRowHeight="14.4" x14ac:dyDescent="0.3"/>
  <cols>
    <col min="1" max="1" width="5.6640625" customWidth="1"/>
    <col min="2" max="4" width="48.6640625" customWidth="1"/>
    <col min="5" max="5" width="30.6640625" customWidth="1"/>
    <col min="6" max="6" width="11.88671875" customWidth="1"/>
    <col min="7" max="7" width="12.44140625" customWidth="1"/>
    <col min="8" max="8" width="14.6640625" customWidth="1"/>
    <col min="9" max="11" width="11.88671875" customWidth="1"/>
  </cols>
  <sheetData>
    <row r="1" spans="1:6" ht="33" customHeight="1" thickBot="1" x14ac:dyDescent="0.35">
      <c r="A1" s="85" t="s">
        <v>55</v>
      </c>
      <c r="B1" s="86"/>
      <c r="C1" s="86"/>
      <c r="D1" s="86"/>
      <c r="E1" s="87"/>
    </row>
    <row r="2" spans="1:6" ht="35.25" customHeight="1" thickBot="1" x14ac:dyDescent="0.35">
      <c r="A2" s="88" t="s">
        <v>56</v>
      </c>
      <c r="B2" s="89"/>
      <c r="C2" s="89"/>
      <c r="D2" s="89"/>
      <c r="E2" s="90"/>
    </row>
    <row r="3" spans="1:6" ht="52.8" thickBot="1" x14ac:dyDescent="0.35">
      <c r="A3" s="91" t="s">
        <v>57</v>
      </c>
      <c r="B3" s="92"/>
      <c r="C3" s="91" t="s">
        <v>58</v>
      </c>
      <c r="D3" s="93"/>
      <c r="E3" s="6" t="s">
        <v>59</v>
      </c>
    </row>
    <row r="4" spans="1:6" ht="39.75" customHeight="1" thickBot="1" x14ac:dyDescent="0.35">
      <c r="A4" s="97">
        <v>0</v>
      </c>
      <c r="B4" s="98"/>
      <c r="C4" s="97">
        <v>0</v>
      </c>
      <c r="D4" s="98"/>
      <c r="E4" s="11">
        <v>0</v>
      </c>
    </row>
    <row r="5" spans="1:6" ht="21.75" customHeight="1" x14ac:dyDescent="0.3">
      <c r="A5" s="107" t="s">
        <v>60</v>
      </c>
      <c r="B5" s="108"/>
      <c r="C5" s="108"/>
      <c r="D5" s="108"/>
      <c r="E5" s="109"/>
    </row>
    <row r="6" spans="1:6" ht="27.75" customHeight="1" x14ac:dyDescent="0.3">
      <c r="A6" s="110" t="s">
        <v>61</v>
      </c>
      <c r="B6" s="111"/>
      <c r="C6" s="111"/>
      <c r="D6" s="111"/>
      <c r="E6" s="112"/>
    </row>
    <row r="7" spans="1:6" ht="26.25" customHeight="1" x14ac:dyDescent="0.3">
      <c r="A7" s="110" t="s">
        <v>62</v>
      </c>
      <c r="B7" s="111"/>
      <c r="C7" s="111"/>
      <c r="D7" s="111"/>
      <c r="E7" s="112"/>
    </row>
    <row r="8" spans="1:6" ht="25.5" customHeight="1" x14ac:dyDescent="0.3">
      <c r="A8" s="110" t="s">
        <v>63</v>
      </c>
      <c r="B8" s="111"/>
      <c r="C8" s="111"/>
      <c r="D8" s="111"/>
      <c r="E8" s="112"/>
    </row>
    <row r="9" spans="1:6" ht="20.25" customHeight="1" x14ac:dyDescent="0.3">
      <c r="A9" s="110" t="s">
        <v>64</v>
      </c>
      <c r="B9" s="111"/>
      <c r="C9" s="111"/>
      <c r="D9" s="111"/>
      <c r="E9" s="112"/>
    </row>
    <row r="10" spans="1:6" ht="58.5" customHeight="1" thickBot="1" x14ac:dyDescent="0.35">
      <c r="A10" s="113" t="s">
        <v>65</v>
      </c>
      <c r="B10" s="114"/>
      <c r="C10" s="114"/>
      <c r="D10" s="114"/>
      <c r="E10" s="115"/>
    </row>
    <row r="11" spans="1:6" ht="65.25" customHeight="1" thickBot="1" x14ac:dyDescent="0.35">
      <c r="A11" s="99" t="s">
        <v>66</v>
      </c>
      <c r="B11" s="100"/>
      <c r="C11" s="101"/>
      <c r="D11" s="102"/>
      <c r="E11" s="103"/>
    </row>
    <row r="12" spans="1:6" ht="15" thickBot="1" x14ac:dyDescent="0.35"/>
    <row r="13" spans="1:6" ht="31.5" customHeight="1" thickBot="1" x14ac:dyDescent="0.35">
      <c r="B13" s="85" t="s">
        <v>67</v>
      </c>
      <c r="C13" s="86"/>
      <c r="D13" s="86"/>
      <c r="E13" s="87"/>
      <c r="F13" s="1"/>
    </row>
    <row r="14" spans="1:6" ht="42" customHeight="1" thickBot="1" x14ac:dyDescent="0.35">
      <c r="B14" s="7" t="s">
        <v>68</v>
      </c>
      <c r="C14" s="7" t="s">
        <v>69</v>
      </c>
      <c r="D14" s="7" t="s">
        <v>70</v>
      </c>
      <c r="E14" s="7" t="s">
        <v>71</v>
      </c>
      <c r="F14" s="4"/>
    </row>
    <row r="15" spans="1:6" ht="46.5" customHeight="1" thickBot="1" x14ac:dyDescent="0.35">
      <c r="B15" s="8" t="s">
        <v>72</v>
      </c>
      <c r="C15" s="8"/>
      <c r="D15" s="8"/>
      <c r="E15" s="8"/>
      <c r="F15" s="5"/>
    </row>
    <row r="16" spans="1:6" ht="44.25" customHeight="1" thickBot="1" x14ac:dyDescent="0.35">
      <c r="B16" s="8" t="s">
        <v>73</v>
      </c>
      <c r="C16" s="8"/>
      <c r="D16" s="8"/>
      <c r="E16" s="8"/>
      <c r="F16" s="5"/>
    </row>
    <row r="17" spans="2:6" ht="53.25" customHeight="1" thickBot="1" x14ac:dyDescent="0.35">
      <c r="B17" s="9" t="s">
        <v>74</v>
      </c>
      <c r="C17" s="10"/>
      <c r="D17" s="10"/>
      <c r="E17" s="10"/>
      <c r="F17" s="4"/>
    </row>
    <row r="18" spans="2:6" ht="17.399999999999999" thickBot="1" x14ac:dyDescent="0.35">
      <c r="B18" s="3"/>
    </row>
    <row r="19" spans="2:6" ht="24" customHeight="1" thickBot="1" x14ac:dyDescent="0.35">
      <c r="B19" s="104" t="s">
        <v>75</v>
      </c>
      <c r="C19" s="105"/>
      <c r="D19" s="106"/>
    </row>
    <row r="20" spans="2:6" ht="75.599999999999994" customHeight="1" thickBot="1" x14ac:dyDescent="0.35">
      <c r="B20" s="94" t="s">
        <v>80</v>
      </c>
      <c r="C20" s="95"/>
      <c r="D20" s="96"/>
    </row>
    <row r="21" spans="2:6" ht="60" customHeight="1" thickBot="1" x14ac:dyDescent="0.35">
      <c r="B21" s="94" t="s">
        <v>79</v>
      </c>
      <c r="C21" s="95"/>
      <c r="D21" s="96"/>
    </row>
    <row r="22" spans="2:6" ht="56.4" customHeight="1" thickBot="1" x14ac:dyDescent="0.35">
      <c r="B22" s="94" t="s">
        <v>76</v>
      </c>
      <c r="C22" s="95"/>
      <c r="D22" s="96"/>
    </row>
  </sheetData>
  <mergeCells count="19">
    <mergeCell ref="A8:E8"/>
    <mergeCell ref="A9:E9"/>
    <mergeCell ref="A10:E10"/>
    <mergeCell ref="A1:E1"/>
    <mergeCell ref="A2:E2"/>
    <mergeCell ref="A3:B3"/>
    <mergeCell ref="C3:D3"/>
    <mergeCell ref="B22:D22"/>
    <mergeCell ref="A4:B4"/>
    <mergeCell ref="C4:D4"/>
    <mergeCell ref="A11:C11"/>
    <mergeCell ref="D11:E11"/>
    <mergeCell ref="B13:E13"/>
    <mergeCell ref="B19:D19"/>
    <mergeCell ref="B20:D20"/>
    <mergeCell ref="B21:D21"/>
    <mergeCell ref="A5:E5"/>
    <mergeCell ref="A6:E6"/>
    <mergeCell ref="A7:E7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Header>&amp;C&amp;"-,Pogrubiony"&amp;16&amp;A</oddHeader>
  </headerFooter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16</vt:i4>
      </vt:variant>
    </vt:vector>
  </HeadingPairs>
  <TitlesOfParts>
    <vt:vector size="19" baseType="lpstr">
      <vt:lpstr>Sprawozdanie. Część I i II </vt:lpstr>
      <vt:lpstr>Sprawozdanie. Część III</vt:lpstr>
      <vt:lpstr>Sprawozdanie. Część IV i V</vt:lpstr>
      <vt:lpstr>Category_I_Grant</vt:lpstr>
      <vt:lpstr>Category_II_Grant</vt:lpstr>
      <vt:lpstr>Category_III_Grant</vt:lpstr>
      <vt:lpstr>Category_IV_Grant</vt:lpstr>
      <vt:lpstr>Category_IX_Grant</vt:lpstr>
      <vt:lpstr>Category_V_Grant</vt:lpstr>
      <vt:lpstr>Category_VI_Grant</vt:lpstr>
      <vt:lpstr>Category_VII_Grant</vt:lpstr>
      <vt:lpstr>Category_VIII_Grant</vt:lpstr>
      <vt:lpstr>Category_X_Grant</vt:lpstr>
      <vt:lpstr>Category_XI_Grant</vt:lpstr>
      <vt:lpstr>Category_XII_Grant</vt:lpstr>
      <vt:lpstr>Category_XIII_Grant</vt:lpstr>
      <vt:lpstr>Category_XIV_Grant</vt:lpstr>
      <vt:lpstr>Category_XV_Grant</vt:lpstr>
      <vt:lpstr>'Sprawozdanie. Część I i II 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Maćkowska Agnieszka</dc:creator>
  <cp:keywords/>
  <dc:description/>
  <cp:lastModifiedBy>Krajewski Marcin</cp:lastModifiedBy>
  <cp:revision/>
  <dcterms:created xsi:type="dcterms:W3CDTF">2022-01-10T12:44:46Z</dcterms:created>
  <dcterms:modified xsi:type="dcterms:W3CDTF">2025-02-25T08:59:54Z</dcterms:modified>
  <cp:category/>
  <cp:contentStatus/>
</cp:coreProperties>
</file>